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Users\Damjan\Desktop\DŠ, Pandolo\stats\2017\"/>
    </mc:Choice>
  </mc:AlternateContent>
  <bookViews>
    <workbookView xWindow="0" yWindow="0" windowWidth="25200" windowHeight="11985" tabRatio="440"/>
  </bookViews>
  <sheets>
    <sheet name="EKIPE" sheetId="1" r:id="rId1"/>
    <sheet name="LESTVICA" sheetId="2" r:id="rId2"/>
    <sheet name="NAPAD" sheetId="3" r:id="rId3"/>
    <sheet name="OBRAMBE" sheetId="4" r:id="rId4"/>
    <sheet name="IZBIJANJA" sheetId="5" r:id="rId5"/>
    <sheet name="TEKME" sheetId="6" r:id="rId6"/>
    <sheet name="MEDSEBOJNO" sheetId="7" r:id="rId7"/>
    <sheet name="OKRAJŠAVE" sheetId="8" r:id="rId8"/>
  </sheets>
  <definedNames>
    <definedName name="__Anonymous_Sheet_DB__0">EKIPE!$B$97:$AD$124</definedName>
    <definedName name="__Anonymous_Sheet_DB__2">NAPAD!$B$4:$AT$105</definedName>
    <definedName name="__Anonymous_Sheet_DB__3">OBRAMBE!$B$4:$AI$105</definedName>
    <definedName name="__Anonymous_Sheet_DB__4">IZBIJANJA!$B$4:$AI$105</definedName>
    <definedName name="Excel_BuiltIn__FilterDatabase" localSheetId="0">EKIPE!$B$193:$K$220</definedName>
    <definedName name="Excel_BuiltIn__FilterDatabase" localSheetId="2">NAPAD!$B$3:$AT$3</definedName>
    <definedName name="Excel_BuiltIn_Print_Area" localSheetId="1">LESTVICA!#REF!</definedName>
  </definedNames>
  <calcPr calcId="152511"/>
</workbook>
</file>

<file path=xl/calcChain.xml><?xml version="1.0" encoding="utf-8"?>
<calcChain xmlns="http://schemas.openxmlformats.org/spreadsheetml/2006/main">
  <c r="AJ49" i="5" l="1"/>
  <c r="AL49" i="5"/>
  <c r="AM49" i="5"/>
  <c r="AJ53" i="4"/>
  <c r="AL53" i="4"/>
  <c r="AM53" i="4"/>
  <c r="AR77" i="3"/>
  <c r="AT77" i="3"/>
  <c r="AV77" i="3"/>
  <c r="AX77" i="3" s="1"/>
  <c r="AW77" i="3"/>
  <c r="AZ77" i="3"/>
  <c r="X165" i="1"/>
  <c r="Y165" i="1"/>
  <c r="Z165" i="1"/>
  <c r="X168" i="1"/>
  <c r="Y168" i="1"/>
  <c r="Z168" i="1"/>
  <c r="X172" i="1"/>
  <c r="Y172" i="1"/>
  <c r="Z172" i="1"/>
  <c r="X188" i="1"/>
  <c r="Y188" i="1"/>
  <c r="Z188" i="1"/>
  <c r="X173" i="1"/>
  <c r="Y173" i="1"/>
  <c r="Z173" i="1"/>
  <c r="X177" i="1"/>
  <c r="Y177" i="1"/>
  <c r="Z177" i="1"/>
  <c r="X180" i="1"/>
  <c r="Y180" i="1"/>
  <c r="Z180" i="1"/>
  <c r="X178" i="1"/>
  <c r="Y178" i="1"/>
  <c r="Z178" i="1"/>
  <c r="Z163" i="1"/>
  <c r="Y163" i="1"/>
  <c r="X163" i="1"/>
  <c r="Z157" i="1"/>
  <c r="BD22" i="6"/>
  <c r="BC25" i="6"/>
  <c r="AK49" i="5" l="1"/>
  <c r="AK53" i="4"/>
  <c r="AU77" i="3"/>
  <c r="AS77" i="3"/>
  <c r="AV26" i="6"/>
  <c r="AW26" i="6"/>
  <c r="AJ61" i="5"/>
  <c r="AL61" i="5"/>
  <c r="AM61" i="5"/>
  <c r="AJ25" i="5"/>
  <c r="AL25" i="5"/>
  <c r="AM25" i="5"/>
  <c r="AJ105" i="5"/>
  <c r="AL105" i="5"/>
  <c r="AM105" i="5"/>
  <c r="AJ24" i="5"/>
  <c r="AL24" i="5"/>
  <c r="AM24" i="5"/>
  <c r="AJ54" i="5"/>
  <c r="AL54" i="5"/>
  <c r="AM54" i="5"/>
  <c r="AJ89" i="5"/>
  <c r="AL89" i="5"/>
  <c r="AM89" i="5"/>
  <c r="AJ98" i="5"/>
  <c r="AL98" i="5"/>
  <c r="AM98" i="5"/>
  <c r="AJ12" i="5"/>
  <c r="AL12" i="5"/>
  <c r="AM12" i="5"/>
  <c r="AJ38" i="5"/>
  <c r="AL38" i="5"/>
  <c r="AM38" i="5"/>
  <c r="AJ32" i="5"/>
  <c r="AL32" i="5"/>
  <c r="AM32" i="5"/>
  <c r="AJ45" i="5"/>
  <c r="AL45" i="5"/>
  <c r="AM45" i="5"/>
  <c r="AM7" i="4"/>
  <c r="AM8" i="4"/>
  <c r="AM6" i="4"/>
  <c r="AM9" i="4"/>
  <c r="AM10" i="4"/>
  <c r="AM12" i="4"/>
  <c r="AM14" i="4"/>
  <c r="AM13" i="4"/>
  <c r="AM15" i="4"/>
  <c r="AM11" i="4"/>
  <c r="AM17" i="4"/>
  <c r="AM18" i="4"/>
  <c r="AM19" i="4"/>
  <c r="AM20" i="4"/>
  <c r="AM21" i="4"/>
  <c r="AM4" i="4"/>
  <c r="AM22" i="4"/>
  <c r="AM25" i="4"/>
  <c r="AM26" i="4"/>
  <c r="AM28" i="4"/>
  <c r="AM29" i="4"/>
  <c r="AM32" i="4"/>
  <c r="AM39" i="4"/>
  <c r="AM33" i="4"/>
  <c r="AM34" i="4"/>
  <c r="AM35" i="4"/>
  <c r="AM36" i="4"/>
  <c r="AM37" i="4"/>
  <c r="AM38" i="4"/>
  <c r="AM40" i="4"/>
  <c r="AM16" i="4"/>
  <c r="AM41" i="4"/>
  <c r="AM42" i="4"/>
  <c r="AM43" i="4"/>
  <c r="AM30" i="4"/>
  <c r="AM27" i="4"/>
  <c r="AM45" i="4"/>
  <c r="AM44" i="4"/>
  <c r="AM46" i="4"/>
  <c r="AM47" i="4"/>
  <c r="AM31" i="4"/>
  <c r="AM48" i="4"/>
  <c r="AM49" i="4"/>
  <c r="AM50" i="4"/>
  <c r="AM51" i="4"/>
  <c r="AM52" i="4"/>
  <c r="AM54" i="4"/>
  <c r="AM55" i="4"/>
  <c r="AM56" i="4"/>
  <c r="AM57" i="4"/>
  <c r="AM58" i="4"/>
  <c r="AM59" i="4"/>
  <c r="AM60" i="4"/>
  <c r="AM61" i="4"/>
  <c r="AM62" i="4"/>
  <c r="AM63" i="4"/>
  <c r="AM64" i="4"/>
  <c r="AM65" i="4"/>
  <c r="AM66" i="4"/>
  <c r="AM67" i="4"/>
  <c r="AM68" i="4"/>
  <c r="AM69" i="4"/>
  <c r="AM70" i="4"/>
  <c r="AM71" i="4"/>
  <c r="AM72" i="4"/>
  <c r="AM73" i="4"/>
  <c r="AM74" i="4"/>
  <c r="AM75" i="4"/>
  <c r="AM76" i="4"/>
  <c r="AM23" i="4"/>
  <c r="AM77" i="4"/>
  <c r="AM78" i="4"/>
  <c r="AM79" i="4"/>
  <c r="AM80" i="4"/>
  <c r="AM81" i="4"/>
  <c r="AM82" i="4"/>
  <c r="AM83" i="4"/>
  <c r="AM84" i="4"/>
  <c r="AM85" i="4"/>
  <c r="AM86" i="4"/>
  <c r="AM87" i="4"/>
  <c r="AM88" i="4"/>
  <c r="AM89" i="4"/>
  <c r="AM90" i="4"/>
  <c r="AM91" i="4"/>
  <c r="AM92" i="4"/>
  <c r="AM93" i="4"/>
  <c r="AM24" i="4"/>
  <c r="AM94" i="4"/>
  <c r="AM95" i="4"/>
  <c r="AM96" i="4"/>
  <c r="AM97" i="4"/>
  <c r="AM98" i="4"/>
  <c r="AM99" i="4"/>
  <c r="AM100" i="4"/>
  <c r="AM101" i="4"/>
  <c r="AM102" i="4"/>
  <c r="AM103" i="4"/>
  <c r="AM104" i="4"/>
  <c r="AM105" i="4"/>
  <c r="AM5" i="4"/>
  <c r="AJ64" i="4"/>
  <c r="AL64" i="4"/>
  <c r="AJ77" i="4"/>
  <c r="AL77" i="4"/>
  <c r="AJ33" i="4"/>
  <c r="AL33" i="4"/>
  <c r="AJ48" i="4"/>
  <c r="AL48" i="4"/>
  <c r="AJ57" i="4"/>
  <c r="AL57" i="4"/>
  <c r="AJ90" i="4"/>
  <c r="AL90" i="4"/>
  <c r="AJ98" i="4"/>
  <c r="AL98" i="4"/>
  <c r="AJ23" i="4"/>
  <c r="AL23" i="4"/>
  <c r="AJ24" i="4"/>
  <c r="AL24" i="4"/>
  <c r="AJ100" i="4"/>
  <c r="AL100" i="4"/>
  <c r="AR36" i="3"/>
  <c r="AT36" i="3"/>
  <c r="AV36" i="3"/>
  <c r="AX36" i="3" s="1"/>
  <c r="AW36" i="3"/>
  <c r="AZ36" i="3"/>
  <c r="AR75" i="3"/>
  <c r="AT75" i="3"/>
  <c r="AV75" i="3"/>
  <c r="AX75" i="3" s="1"/>
  <c r="AW75" i="3"/>
  <c r="AZ75" i="3"/>
  <c r="AR84" i="3"/>
  <c r="AT84" i="3"/>
  <c r="AV84" i="3"/>
  <c r="AX84" i="3" s="1"/>
  <c r="AW84" i="3"/>
  <c r="AZ84" i="3"/>
  <c r="AR67" i="3"/>
  <c r="AT67" i="3"/>
  <c r="AV67" i="3"/>
  <c r="AX67" i="3" s="1"/>
  <c r="AW67" i="3"/>
  <c r="AZ67" i="3"/>
  <c r="AR94" i="3"/>
  <c r="AT94" i="3"/>
  <c r="AV94" i="3"/>
  <c r="AX94" i="3" s="1"/>
  <c r="AW94" i="3"/>
  <c r="AZ94" i="3"/>
  <c r="AR101" i="3"/>
  <c r="AT101" i="3"/>
  <c r="AV101" i="3"/>
  <c r="AX101" i="3" s="1"/>
  <c r="AW101" i="3"/>
  <c r="AZ101" i="3"/>
  <c r="AR104" i="3"/>
  <c r="AT104" i="3"/>
  <c r="AV104" i="3"/>
  <c r="AX104" i="3" s="1"/>
  <c r="AW104" i="3"/>
  <c r="AZ104" i="3"/>
  <c r="AR31" i="3"/>
  <c r="AS31" i="3" s="1"/>
  <c r="AT31" i="3"/>
  <c r="AV31" i="3"/>
  <c r="AX31" i="3" s="1"/>
  <c r="AW31" i="3"/>
  <c r="AZ31" i="3"/>
  <c r="AR21" i="3"/>
  <c r="AT21" i="3"/>
  <c r="AV21" i="3"/>
  <c r="AX21" i="3" s="1"/>
  <c r="AW21" i="3"/>
  <c r="AZ21" i="3"/>
  <c r="AR55" i="3"/>
  <c r="AT55" i="3"/>
  <c r="AV55" i="3"/>
  <c r="AX55" i="3" s="1"/>
  <c r="AW55" i="3"/>
  <c r="AZ55" i="3"/>
  <c r="AR61" i="3"/>
  <c r="AT61" i="3"/>
  <c r="AV61" i="3"/>
  <c r="AX61" i="3" s="1"/>
  <c r="AW61" i="3"/>
  <c r="AZ61" i="3"/>
  <c r="AR85" i="3"/>
  <c r="AY85" i="3" s="1"/>
  <c r="AT85" i="3"/>
  <c r="AV85" i="3"/>
  <c r="AX85" i="3" s="1"/>
  <c r="AW85" i="3"/>
  <c r="AZ85" i="3"/>
  <c r="AR90" i="3"/>
  <c r="AT90" i="3"/>
  <c r="AV90" i="3"/>
  <c r="AX90" i="3" s="1"/>
  <c r="AW90" i="3"/>
  <c r="AZ90" i="3"/>
  <c r="AR105" i="3"/>
  <c r="AY105" i="3" s="1"/>
  <c r="AT105" i="3"/>
  <c r="AV105" i="3"/>
  <c r="AX105" i="3" s="1"/>
  <c r="AW105" i="3"/>
  <c r="AZ105" i="3"/>
  <c r="AR7" i="3"/>
  <c r="AT7" i="3"/>
  <c r="AV7" i="3"/>
  <c r="AX7" i="3" s="1"/>
  <c r="AW7" i="3"/>
  <c r="AZ7" i="3"/>
  <c r="AR60" i="3"/>
  <c r="AS60" i="3" s="1"/>
  <c r="AT60" i="3"/>
  <c r="AV60" i="3"/>
  <c r="AX60" i="3" s="1"/>
  <c r="AW60" i="3"/>
  <c r="AZ60" i="3"/>
  <c r="AR30" i="3"/>
  <c r="AT30" i="3"/>
  <c r="AV30" i="3"/>
  <c r="AX30" i="3" s="1"/>
  <c r="AW30" i="3"/>
  <c r="AZ30" i="3"/>
  <c r="AR24" i="3"/>
  <c r="AT24" i="3"/>
  <c r="AV24" i="3"/>
  <c r="AX24" i="3" s="1"/>
  <c r="AW24" i="3"/>
  <c r="AZ24" i="3"/>
  <c r="U172" i="1"/>
  <c r="V172" i="1"/>
  <c r="W172" i="1"/>
  <c r="U177" i="1"/>
  <c r="V177" i="1"/>
  <c r="W177" i="1"/>
  <c r="U180" i="1"/>
  <c r="V180" i="1"/>
  <c r="W180" i="1"/>
  <c r="U186" i="1"/>
  <c r="V186" i="1"/>
  <c r="W186" i="1"/>
  <c r="U178" i="1"/>
  <c r="V178" i="1"/>
  <c r="W178" i="1"/>
  <c r="U179" i="1"/>
  <c r="V179" i="1"/>
  <c r="W179" i="1"/>
  <c r="U171" i="1"/>
  <c r="AA171" i="1" s="1"/>
  <c r="V171" i="1"/>
  <c r="W171" i="1"/>
  <c r="AC171" i="1" s="1"/>
  <c r="U185" i="1"/>
  <c r="AA185" i="1" s="1"/>
  <c r="V185" i="1"/>
  <c r="AB185" i="1" s="1"/>
  <c r="W185" i="1"/>
  <c r="AC185" i="1" s="1"/>
  <c r="U168" i="1"/>
  <c r="AA168" i="1" s="1"/>
  <c r="V168" i="1"/>
  <c r="AB168" i="1" s="1"/>
  <c r="W168" i="1"/>
  <c r="AC168" i="1" s="1"/>
  <c r="W163" i="1"/>
  <c r="V163" i="1"/>
  <c r="U163" i="1"/>
  <c r="K273" i="1"/>
  <c r="K282" i="1"/>
  <c r="K266" i="1"/>
  <c r="K242" i="1"/>
  <c r="K249" i="1"/>
  <c r="K228" i="1"/>
  <c r="K248" i="1"/>
  <c r="K208" i="1"/>
  <c r="K219" i="1"/>
  <c r="K207" i="1"/>
  <c r="AA138" i="1"/>
  <c r="AB138" i="1"/>
  <c r="AC138" i="1"/>
  <c r="AA145" i="1"/>
  <c r="AB145" i="1"/>
  <c r="AC145" i="1"/>
  <c r="AA136" i="1"/>
  <c r="AB136" i="1"/>
  <c r="AC136" i="1"/>
  <c r="M11" i="1" s="1"/>
  <c r="AB171" i="1"/>
  <c r="AA110" i="1"/>
  <c r="AB110" i="1"/>
  <c r="AC110" i="1"/>
  <c r="AE110" i="1"/>
  <c r="AF110" i="1"/>
  <c r="AG110" i="1"/>
  <c r="AA116" i="1"/>
  <c r="AD116" i="1" s="1"/>
  <c r="AB116" i="1"/>
  <c r="AC116" i="1"/>
  <c r="AE116" i="1"/>
  <c r="AF116" i="1"/>
  <c r="AG116" i="1"/>
  <c r="AA100" i="1"/>
  <c r="AB100" i="1"/>
  <c r="AC100" i="1"/>
  <c r="AE100" i="1"/>
  <c r="AF100" i="1"/>
  <c r="AG100" i="1"/>
  <c r="K59" i="1"/>
  <c r="L59" i="1"/>
  <c r="K61" i="1"/>
  <c r="L61" i="1"/>
  <c r="K44" i="1"/>
  <c r="L44" i="1"/>
  <c r="K90" i="1"/>
  <c r="L90" i="1"/>
  <c r="K92" i="1"/>
  <c r="L92" i="1"/>
  <c r="K74" i="1"/>
  <c r="L74" i="1"/>
  <c r="K25" i="1"/>
  <c r="L25" i="1"/>
  <c r="M25" i="1"/>
  <c r="K29" i="1"/>
  <c r="L29" i="1"/>
  <c r="M29" i="1"/>
  <c r="K11" i="1"/>
  <c r="L11" i="1"/>
  <c r="K26" i="1"/>
  <c r="L26" i="1"/>
  <c r="AO10" i="6"/>
  <c r="AP10" i="6"/>
  <c r="AJ8" i="5"/>
  <c r="AL8" i="5"/>
  <c r="AM8" i="5"/>
  <c r="AJ94" i="5"/>
  <c r="AL94" i="5"/>
  <c r="AM94" i="5"/>
  <c r="AJ40" i="5"/>
  <c r="AL40" i="5"/>
  <c r="AM40" i="5"/>
  <c r="AJ93" i="5"/>
  <c r="AL93" i="5"/>
  <c r="AM93" i="5"/>
  <c r="AJ28" i="5"/>
  <c r="AL28" i="5"/>
  <c r="AM28" i="5"/>
  <c r="AJ80" i="5"/>
  <c r="AL80" i="5"/>
  <c r="AM80" i="5"/>
  <c r="AJ103" i="5"/>
  <c r="AL103" i="5"/>
  <c r="AM103" i="5"/>
  <c r="AJ6" i="4"/>
  <c r="AL6" i="4"/>
  <c r="AJ4" i="4"/>
  <c r="AL4" i="4"/>
  <c r="AJ93" i="4"/>
  <c r="AK93" i="4" s="1"/>
  <c r="AL93" i="4"/>
  <c r="AJ92" i="4"/>
  <c r="AL92" i="4"/>
  <c r="AJ82" i="4"/>
  <c r="AL82" i="4"/>
  <c r="AJ81" i="4"/>
  <c r="AL81" i="4"/>
  <c r="AJ103" i="4"/>
  <c r="AL103" i="4"/>
  <c r="AR8" i="3"/>
  <c r="AT8" i="3"/>
  <c r="AV8" i="3"/>
  <c r="AX8" i="3" s="1"/>
  <c r="AW8" i="3"/>
  <c r="AR29" i="3"/>
  <c r="AT29" i="3"/>
  <c r="AV29" i="3"/>
  <c r="AX29" i="3" s="1"/>
  <c r="AW29" i="3"/>
  <c r="AR73" i="3"/>
  <c r="AT73" i="3"/>
  <c r="AV73" i="3"/>
  <c r="AX73" i="3" s="1"/>
  <c r="AW73" i="3"/>
  <c r="AZ73" i="3"/>
  <c r="AR72" i="3"/>
  <c r="AT72" i="3"/>
  <c r="AV72" i="3"/>
  <c r="AX72" i="3" s="1"/>
  <c r="AW72" i="3"/>
  <c r="AZ72" i="3"/>
  <c r="AR76" i="3"/>
  <c r="AY77" i="3" s="1"/>
  <c r="AT76" i="3"/>
  <c r="AV76" i="3"/>
  <c r="AX76" i="3" s="1"/>
  <c r="AW76" i="3"/>
  <c r="AR80" i="3"/>
  <c r="AT80" i="3"/>
  <c r="AV80" i="3"/>
  <c r="AX80" i="3" s="1"/>
  <c r="AW80" i="3"/>
  <c r="K261" i="1"/>
  <c r="K230" i="1"/>
  <c r="K200" i="1"/>
  <c r="R165" i="1"/>
  <c r="S165" i="1"/>
  <c r="T165" i="1"/>
  <c r="R180" i="1"/>
  <c r="S180" i="1"/>
  <c r="T180" i="1"/>
  <c r="R178" i="1"/>
  <c r="S178" i="1"/>
  <c r="T178" i="1"/>
  <c r="R177" i="1"/>
  <c r="S177" i="1"/>
  <c r="T177" i="1"/>
  <c r="R172" i="1"/>
  <c r="S172" i="1"/>
  <c r="T172" i="1"/>
  <c r="T163" i="1"/>
  <c r="S163" i="1"/>
  <c r="R163" i="1"/>
  <c r="AA132" i="1"/>
  <c r="AB132" i="1"/>
  <c r="AC132" i="1"/>
  <c r="AA133" i="1"/>
  <c r="AB133" i="1"/>
  <c r="AC133" i="1"/>
  <c r="AA134" i="1"/>
  <c r="AB134" i="1"/>
  <c r="AC134" i="1"/>
  <c r="AA135" i="1"/>
  <c r="AB135" i="1"/>
  <c r="AC135" i="1"/>
  <c r="AA140" i="1"/>
  <c r="AB140" i="1"/>
  <c r="AA141" i="1"/>
  <c r="AB141" i="1"/>
  <c r="AC141" i="1"/>
  <c r="M26" i="1" s="1"/>
  <c r="AA146" i="1"/>
  <c r="AB146" i="1"/>
  <c r="AA153" i="1"/>
  <c r="AB153" i="1"/>
  <c r="AA148" i="1"/>
  <c r="AB148" i="1"/>
  <c r="AC148" i="1"/>
  <c r="AA149" i="1"/>
  <c r="AB149" i="1"/>
  <c r="AA150" i="1"/>
  <c r="AB150" i="1"/>
  <c r="AC150" i="1"/>
  <c r="AA151" i="1"/>
  <c r="AB151" i="1"/>
  <c r="AA152" i="1"/>
  <c r="AB152" i="1"/>
  <c r="AC152" i="1"/>
  <c r="AA139" i="1"/>
  <c r="AB139" i="1"/>
  <c r="AC139" i="1"/>
  <c r="M8" i="1" s="1"/>
  <c r="AA104" i="1"/>
  <c r="AB104" i="1"/>
  <c r="AC104" i="1"/>
  <c r="AE104" i="1"/>
  <c r="AF104" i="1"/>
  <c r="AG104" i="1"/>
  <c r="K70" i="1"/>
  <c r="L70" i="1"/>
  <c r="K39" i="1"/>
  <c r="L39" i="1"/>
  <c r="K8" i="1"/>
  <c r="L8" i="1"/>
  <c r="AJ30" i="5"/>
  <c r="AL30" i="5"/>
  <c r="AM30" i="5"/>
  <c r="AJ9" i="5"/>
  <c r="AL9" i="5"/>
  <c r="AM9" i="5"/>
  <c r="AJ58" i="5"/>
  <c r="AL58" i="5"/>
  <c r="AM58" i="5"/>
  <c r="AJ18" i="5"/>
  <c r="AL18" i="5"/>
  <c r="AM18" i="5"/>
  <c r="AJ11" i="5"/>
  <c r="AL11" i="5"/>
  <c r="AM11" i="5"/>
  <c r="AJ62" i="5"/>
  <c r="AL62" i="5"/>
  <c r="AM62" i="5"/>
  <c r="AJ65" i="5"/>
  <c r="AL65" i="5"/>
  <c r="AM65" i="5"/>
  <c r="AJ66" i="5"/>
  <c r="AL66" i="5"/>
  <c r="AM66" i="5"/>
  <c r="AJ67" i="5"/>
  <c r="AL67" i="5"/>
  <c r="AM67" i="5"/>
  <c r="AJ71" i="5"/>
  <c r="AL71" i="5"/>
  <c r="AM71" i="5"/>
  <c r="AJ73" i="5"/>
  <c r="AL73" i="5"/>
  <c r="AM73" i="5"/>
  <c r="AJ74" i="5"/>
  <c r="AL74" i="5"/>
  <c r="AM74" i="5"/>
  <c r="AJ26" i="5"/>
  <c r="AL26" i="5"/>
  <c r="AM26" i="5"/>
  <c r="AJ87" i="5"/>
  <c r="AL87" i="5"/>
  <c r="AM87" i="5"/>
  <c r="AJ88" i="5"/>
  <c r="AL88" i="5"/>
  <c r="AM88" i="5"/>
  <c r="AJ101" i="5"/>
  <c r="AL101" i="5"/>
  <c r="AM101" i="5"/>
  <c r="AJ102" i="5"/>
  <c r="AL102" i="5"/>
  <c r="AM102" i="5"/>
  <c r="AJ104" i="5"/>
  <c r="AL104" i="5"/>
  <c r="AM104" i="5"/>
  <c r="AJ29" i="5"/>
  <c r="AL29" i="5"/>
  <c r="AM29" i="5"/>
  <c r="AJ83" i="5"/>
  <c r="AL83" i="5"/>
  <c r="AM83" i="5"/>
  <c r="AJ84" i="5"/>
  <c r="AL84" i="5"/>
  <c r="AM84" i="5"/>
  <c r="AJ85" i="5"/>
  <c r="AL85" i="5"/>
  <c r="AM85" i="5"/>
  <c r="AJ35" i="5"/>
  <c r="AL35" i="5"/>
  <c r="AM35" i="5"/>
  <c r="AJ86" i="5"/>
  <c r="AL86" i="5"/>
  <c r="AM86" i="5"/>
  <c r="AJ36" i="5"/>
  <c r="AL36" i="5"/>
  <c r="AM36" i="5"/>
  <c r="AJ90" i="5"/>
  <c r="AL90" i="5"/>
  <c r="AM90" i="5"/>
  <c r="AJ91" i="5"/>
  <c r="AL91" i="5"/>
  <c r="AM91" i="5"/>
  <c r="AJ21" i="5"/>
  <c r="AL21" i="5"/>
  <c r="AM21" i="5"/>
  <c r="AJ13" i="5"/>
  <c r="AL13" i="5"/>
  <c r="AM13" i="5"/>
  <c r="AJ92" i="5"/>
  <c r="AL92" i="5"/>
  <c r="AM92" i="5"/>
  <c r="AM4" i="5"/>
  <c r="AM7" i="5"/>
  <c r="AM5" i="5"/>
  <c r="AM16" i="5"/>
  <c r="AM15" i="5"/>
  <c r="AM14" i="5"/>
  <c r="AM17" i="5"/>
  <c r="AM19" i="5"/>
  <c r="AM20" i="5"/>
  <c r="AM31" i="5"/>
  <c r="AM34" i="5"/>
  <c r="AM27" i="5"/>
  <c r="AM33" i="5"/>
  <c r="AM37" i="5"/>
  <c r="AM22" i="5"/>
  <c r="AM42" i="5"/>
  <c r="AM10" i="5"/>
  <c r="AM43" i="5"/>
  <c r="AM39" i="5"/>
  <c r="AM44" i="5"/>
  <c r="AM23" i="5"/>
  <c r="AM46" i="5"/>
  <c r="AM47" i="5"/>
  <c r="AM48" i="5"/>
  <c r="AM50" i="5"/>
  <c r="AM51" i="5"/>
  <c r="AM52" i="5"/>
  <c r="AM53" i="5"/>
  <c r="AM55" i="5"/>
  <c r="AM56" i="5"/>
  <c r="AM57" i="5"/>
  <c r="AM59" i="5"/>
  <c r="AM60" i="5"/>
  <c r="AM63" i="5"/>
  <c r="AM64" i="5"/>
  <c r="AM41" i="5"/>
  <c r="AM68" i="5"/>
  <c r="AM69" i="5"/>
  <c r="AM70" i="5"/>
  <c r="AM72" i="5"/>
  <c r="AM75" i="5"/>
  <c r="AM76" i="5"/>
  <c r="AM77" i="5"/>
  <c r="AM78" i="5"/>
  <c r="AM79" i="5"/>
  <c r="AM81" i="5"/>
  <c r="AM82" i="5"/>
  <c r="AM95" i="5"/>
  <c r="AM96" i="5"/>
  <c r="AM97" i="5"/>
  <c r="AM99" i="5"/>
  <c r="AM100" i="5"/>
  <c r="AM6" i="5"/>
  <c r="AK90" i="4" l="1"/>
  <c r="AK24" i="4"/>
  <c r="AK81" i="4"/>
  <c r="AK48" i="4"/>
  <c r="AS55" i="3"/>
  <c r="AU31" i="3"/>
  <c r="AU30" i="3"/>
  <c r="AU105" i="3"/>
  <c r="AS61" i="3"/>
  <c r="AU101" i="3"/>
  <c r="AS101" i="3"/>
  <c r="AU60" i="3"/>
  <c r="AS24" i="3"/>
  <c r="AU55" i="3"/>
  <c r="AU75" i="3"/>
  <c r="AS105" i="3"/>
  <c r="AS84" i="3"/>
  <c r="AU36" i="3"/>
  <c r="AK32" i="5"/>
  <c r="AK25" i="5"/>
  <c r="L273" i="1"/>
  <c r="AU67" i="3"/>
  <c r="L208" i="1"/>
  <c r="AU85" i="3"/>
  <c r="AS67" i="3"/>
  <c r="AC172" i="1"/>
  <c r="AS85" i="3"/>
  <c r="AS75" i="3"/>
  <c r="AK101" i="5"/>
  <c r="AU21" i="3"/>
  <c r="AK38" i="5"/>
  <c r="AK28" i="5"/>
  <c r="AK89" i="5"/>
  <c r="AK61" i="5"/>
  <c r="AK35" i="5"/>
  <c r="AK24" i="5"/>
  <c r="AK98" i="5"/>
  <c r="AK80" i="5"/>
  <c r="AK54" i="5"/>
  <c r="AK12" i="5"/>
  <c r="AK45" i="5"/>
  <c r="AK105" i="5"/>
  <c r="AK103" i="5"/>
  <c r="AK40" i="5"/>
  <c r="AK8" i="5"/>
  <c r="AK93" i="5"/>
  <c r="AK94" i="5"/>
  <c r="AK98" i="4"/>
  <c r="AK64" i="4"/>
  <c r="AK100" i="4"/>
  <c r="AK77" i="4"/>
  <c r="AK57" i="4"/>
  <c r="AK23" i="4"/>
  <c r="AK33" i="4"/>
  <c r="AS7" i="3"/>
  <c r="AS104" i="3"/>
  <c r="AU7" i="3"/>
  <c r="AU104" i="3"/>
  <c r="AS90" i="3"/>
  <c r="AS94" i="3"/>
  <c r="AU90" i="3"/>
  <c r="AU94" i="3"/>
  <c r="AU24" i="3"/>
  <c r="AU61" i="3"/>
  <c r="AU84" i="3"/>
  <c r="AS30" i="3"/>
  <c r="AY61" i="3"/>
  <c r="AS21" i="3"/>
  <c r="AS36" i="3"/>
  <c r="AA172" i="1"/>
  <c r="AD100" i="1"/>
  <c r="L249" i="1"/>
  <c r="AB172" i="1"/>
  <c r="AD110" i="1"/>
  <c r="AD104" i="1"/>
  <c r="L207" i="1"/>
  <c r="L266" i="1"/>
  <c r="L228" i="1"/>
  <c r="L282" i="1"/>
  <c r="L219" i="1"/>
  <c r="L242" i="1"/>
  <c r="AK90" i="5"/>
  <c r="AK6" i="4"/>
  <c r="AK92" i="4"/>
  <c r="AK103" i="4"/>
  <c r="AK4" i="4"/>
  <c r="AK82" i="4"/>
  <c r="AY73" i="3"/>
  <c r="L200" i="1"/>
  <c r="L261" i="1"/>
  <c r="L230" i="1"/>
  <c r="AK26" i="5"/>
  <c r="AK102" i="5"/>
  <c r="AK67" i="5"/>
  <c r="AK30" i="5"/>
  <c r="AK66" i="5"/>
  <c r="AK87" i="5"/>
  <c r="AK62" i="5"/>
  <c r="AK11" i="5"/>
  <c r="AK104" i="5"/>
  <c r="AK73" i="5"/>
  <c r="AK58" i="5"/>
  <c r="AK13" i="5"/>
  <c r="AK84" i="5"/>
  <c r="AK86" i="5"/>
  <c r="AK91" i="5"/>
  <c r="AK29" i="5"/>
  <c r="AK74" i="5"/>
  <c r="AK18" i="5"/>
  <c r="AK92" i="5"/>
  <c r="AK85" i="5"/>
  <c r="AK88" i="5"/>
  <c r="AK65" i="5"/>
  <c r="AK36" i="5"/>
  <c r="AK71" i="5"/>
  <c r="AK9" i="5"/>
  <c r="AK21" i="5"/>
  <c r="AK83" i="5"/>
  <c r="AJ40" i="4"/>
  <c r="AL40" i="4"/>
  <c r="AJ54" i="4"/>
  <c r="AL54" i="4"/>
  <c r="AJ55" i="4"/>
  <c r="AL55" i="4"/>
  <c r="AJ61" i="4"/>
  <c r="AL61" i="4"/>
  <c r="AJ63" i="4"/>
  <c r="AL63" i="4"/>
  <c r="AJ16" i="4"/>
  <c r="AL16" i="4"/>
  <c r="AJ38" i="4"/>
  <c r="AL38" i="4"/>
  <c r="AJ66" i="4"/>
  <c r="AL66" i="4"/>
  <c r="AJ20" i="4"/>
  <c r="AL20" i="4"/>
  <c r="AJ67" i="4"/>
  <c r="AL67" i="4"/>
  <c r="AJ71" i="4"/>
  <c r="AL71" i="4"/>
  <c r="AJ74" i="4"/>
  <c r="AL74" i="4"/>
  <c r="AJ35" i="4"/>
  <c r="AL35" i="4"/>
  <c r="AJ78" i="4"/>
  <c r="AL78" i="4"/>
  <c r="AJ88" i="4"/>
  <c r="AL88" i="4"/>
  <c r="AJ89" i="4"/>
  <c r="AL89" i="4"/>
  <c r="AJ101" i="4"/>
  <c r="AL101" i="4"/>
  <c r="AJ102" i="4"/>
  <c r="AL102" i="4"/>
  <c r="AJ104" i="4"/>
  <c r="AL104" i="4"/>
  <c r="AJ105" i="4"/>
  <c r="AL105" i="4"/>
  <c r="AJ85" i="4"/>
  <c r="AL85" i="4"/>
  <c r="AJ86" i="4"/>
  <c r="AL86" i="4"/>
  <c r="AJ87" i="4"/>
  <c r="AL87" i="4"/>
  <c r="AJ12" i="4"/>
  <c r="AL12" i="4"/>
  <c r="AJ31" i="4"/>
  <c r="AL31" i="4"/>
  <c r="AJ14" i="4"/>
  <c r="AL14" i="4"/>
  <c r="AJ5" i="4"/>
  <c r="AL5" i="4"/>
  <c r="AJ13" i="4"/>
  <c r="AL13" i="4"/>
  <c r="AJ27" i="4"/>
  <c r="AL27" i="4"/>
  <c r="AJ44" i="4"/>
  <c r="AL44" i="4"/>
  <c r="AJ17" i="4"/>
  <c r="AL17" i="4"/>
  <c r="AJ18" i="4"/>
  <c r="AL18" i="4"/>
  <c r="AJ68" i="4"/>
  <c r="AL68" i="4"/>
  <c r="AJ51" i="4"/>
  <c r="AL51" i="4"/>
  <c r="AJ70" i="4"/>
  <c r="AL70" i="4"/>
  <c r="AJ32" i="4"/>
  <c r="AL32" i="4"/>
  <c r="AJ22" i="4"/>
  <c r="AL22" i="4"/>
  <c r="AJ49" i="4"/>
  <c r="AL49" i="4"/>
  <c r="AJ50" i="4"/>
  <c r="AL50" i="4"/>
  <c r="AJ52" i="4"/>
  <c r="AL52" i="4"/>
  <c r="AJ37" i="4"/>
  <c r="AL37" i="4"/>
  <c r="AJ15" i="4"/>
  <c r="AL15" i="4"/>
  <c r="AJ56" i="4"/>
  <c r="AL56" i="4"/>
  <c r="AJ21" i="4"/>
  <c r="AL21" i="4"/>
  <c r="AJ34" i="4"/>
  <c r="AL34" i="4"/>
  <c r="AJ26" i="4"/>
  <c r="AL26" i="4"/>
  <c r="AJ58" i="4"/>
  <c r="AL58" i="4"/>
  <c r="AJ59" i="4"/>
  <c r="AL59" i="4"/>
  <c r="AJ60" i="4"/>
  <c r="AL60" i="4"/>
  <c r="AJ41" i="4"/>
  <c r="AL41" i="4"/>
  <c r="AJ19" i="4"/>
  <c r="AL19" i="4"/>
  <c r="AJ62" i="4"/>
  <c r="AL62" i="4"/>
  <c r="AJ46" i="4"/>
  <c r="AL46" i="4"/>
  <c r="AJ65" i="4"/>
  <c r="AL65" i="4"/>
  <c r="AJ47" i="4"/>
  <c r="AL47" i="4"/>
  <c r="AJ69" i="4"/>
  <c r="AL69" i="4"/>
  <c r="AJ72" i="4"/>
  <c r="AL72" i="4"/>
  <c r="AJ73" i="4"/>
  <c r="AL73" i="4"/>
  <c r="AJ36" i="4"/>
  <c r="AL36" i="4"/>
  <c r="AJ75" i="4"/>
  <c r="AL75" i="4"/>
  <c r="AJ76" i="4"/>
  <c r="AL76" i="4"/>
  <c r="AJ79" i="4"/>
  <c r="AL79" i="4"/>
  <c r="AJ80" i="4"/>
  <c r="AL80" i="4"/>
  <c r="AJ45" i="4"/>
  <c r="AL45" i="4"/>
  <c r="AJ83" i="4"/>
  <c r="AL83" i="4"/>
  <c r="AJ84" i="4"/>
  <c r="AL84" i="4"/>
  <c r="AJ42" i="4"/>
  <c r="AL42" i="4"/>
  <c r="AJ28" i="4"/>
  <c r="AL28" i="4"/>
  <c r="AJ8" i="4"/>
  <c r="AL8" i="4"/>
  <c r="AJ43" i="4"/>
  <c r="AL43" i="4"/>
  <c r="AJ91" i="4"/>
  <c r="AL91" i="4"/>
  <c r="AJ9" i="4"/>
  <c r="AL9" i="4"/>
  <c r="AJ29" i="4"/>
  <c r="AL29" i="4"/>
  <c r="AJ39" i="4"/>
  <c r="AL39" i="4"/>
  <c r="AJ94" i="4"/>
  <c r="AL94" i="4"/>
  <c r="AJ95" i="4"/>
  <c r="AL95" i="4"/>
  <c r="AJ96" i="4"/>
  <c r="AL96" i="4"/>
  <c r="AJ10" i="4"/>
  <c r="AL10" i="4"/>
  <c r="AJ97" i="4"/>
  <c r="AL97" i="4"/>
  <c r="AJ99" i="4"/>
  <c r="AL99" i="4"/>
  <c r="AJ11" i="4"/>
  <c r="AL11" i="4"/>
  <c r="AJ25" i="4"/>
  <c r="AL25" i="4"/>
  <c r="AJ30" i="4"/>
  <c r="AL30" i="4"/>
  <c r="AZ92" i="3"/>
  <c r="AR92" i="3"/>
  <c r="AT92" i="3"/>
  <c r="AV92" i="3"/>
  <c r="AX92" i="3" s="1"/>
  <c r="AW92" i="3"/>
  <c r="AR93" i="3"/>
  <c r="AT93" i="3"/>
  <c r="AV93" i="3"/>
  <c r="AX93" i="3" s="1"/>
  <c r="AW93" i="3"/>
  <c r="AZ93" i="3"/>
  <c r="AR95" i="3"/>
  <c r="AT95" i="3"/>
  <c r="AV95" i="3"/>
  <c r="AX95" i="3" s="1"/>
  <c r="AW95" i="3"/>
  <c r="AR96" i="3"/>
  <c r="AT96" i="3"/>
  <c r="AV96" i="3"/>
  <c r="AX96" i="3" s="1"/>
  <c r="AW96" i="3"/>
  <c r="AR97" i="3"/>
  <c r="AT97" i="3"/>
  <c r="AV97" i="3"/>
  <c r="AX97" i="3" s="1"/>
  <c r="AW97" i="3"/>
  <c r="AZ97" i="3"/>
  <c r="AR98" i="3"/>
  <c r="AT98" i="3"/>
  <c r="AV98" i="3"/>
  <c r="AX98" i="3" s="1"/>
  <c r="AW98" i="3"/>
  <c r="AZ98" i="3"/>
  <c r="AR102" i="3"/>
  <c r="AT102" i="3"/>
  <c r="AV102" i="3"/>
  <c r="AX102" i="3" s="1"/>
  <c r="AW102" i="3"/>
  <c r="AZ102" i="3"/>
  <c r="AR103" i="3"/>
  <c r="AT103" i="3"/>
  <c r="AV103" i="3"/>
  <c r="AX103" i="3" s="1"/>
  <c r="AW103" i="3"/>
  <c r="AZ103" i="3"/>
  <c r="AR64" i="3"/>
  <c r="AT64" i="3"/>
  <c r="AV64" i="3"/>
  <c r="AX64" i="3" s="1"/>
  <c r="AW64" i="3"/>
  <c r="AZ64" i="3"/>
  <c r="AR52" i="3"/>
  <c r="AT52" i="3"/>
  <c r="AV52" i="3"/>
  <c r="AX52" i="3" s="1"/>
  <c r="AW52" i="3"/>
  <c r="AZ52" i="3"/>
  <c r="AR23" i="3"/>
  <c r="AT23" i="3"/>
  <c r="AV23" i="3"/>
  <c r="AX23" i="3" s="1"/>
  <c r="AW23" i="3"/>
  <c r="AZ23" i="3"/>
  <c r="AU73" i="3" s="1"/>
  <c r="AR81" i="3"/>
  <c r="AT81" i="3"/>
  <c r="AV81" i="3"/>
  <c r="AX81" i="3" s="1"/>
  <c r="AW81" i="3"/>
  <c r="AZ81" i="3"/>
  <c r="AR42" i="3"/>
  <c r="AT42" i="3"/>
  <c r="AV42" i="3"/>
  <c r="AX42" i="3" s="1"/>
  <c r="AW42" i="3"/>
  <c r="AZ42" i="3"/>
  <c r="AR26" i="3"/>
  <c r="AT26" i="3"/>
  <c r="AV26" i="3"/>
  <c r="AX26" i="3" s="1"/>
  <c r="AW26" i="3"/>
  <c r="AZ26" i="3"/>
  <c r="AR78" i="3"/>
  <c r="AT78" i="3"/>
  <c r="AV78" i="3"/>
  <c r="AX78" i="3" s="1"/>
  <c r="AW78" i="3"/>
  <c r="AR51" i="3"/>
  <c r="AT51" i="3"/>
  <c r="AV51" i="3"/>
  <c r="AX51" i="3" s="1"/>
  <c r="AW51" i="3"/>
  <c r="AZ51" i="3"/>
  <c r="AR58" i="3"/>
  <c r="AT58" i="3"/>
  <c r="AV58" i="3"/>
  <c r="AX58" i="3" s="1"/>
  <c r="AW58" i="3"/>
  <c r="AZ58" i="3"/>
  <c r="AR82" i="3"/>
  <c r="AT82" i="3"/>
  <c r="AV82" i="3"/>
  <c r="AX82" i="3" s="1"/>
  <c r="AW82" i="3"/>
  <c r="AZ82" i="3"/>
  <c r="AR59" i="3"/>
  <c r="AY60" i="3" s="1"/>
  <c r="AT59" i="3"/>
  <c r="AV59" i="3"/>
  <c r="AX59" i="3" s="1"/>
  <c r="AW59" i="3"/>
  <c r="AZ59" i="3"/>
  <c r="AR48" i="3"/>
  <c r="AT48" i="3"/>
  <c r="AV48" i="3"/>
  <c r="AX48" i="3" s="1"/>
  <c r="AW48" i="3"/>
  <c r="AZ48" i="3"/>
  <c r="AR63" i="3"/>
  <c r="AT63" i="3"/>
  <c r="AV63" i="3"/>
  <c r="AX63" i="3" s="1"/>
  <c r="AW63" i="3"/>
  <c r="AZ63" i="3"/>
  <c r="AR70" i="3"/>
  <c r="AT70" i="3"/>
  <c r="AV70" i="3"/>
  <c r="AX70" i="3" s="1"/>
  <c r="AW70" i="3"/>
  <c r="AZ70" i="3"/>
  <c r="AR99" i="3"/>
  <c r="AT99" i="3"/>
  <c r="AV99" i="3"/>
  <c r="AX99" i="3" s="1"/>
  <c r="AW99" i="3"/>
  <c r="AZ99" i="3"/>
  <c r="AR100" i="3"/>
  <c r="AY101" i="3" s="1"/>
  <c r="AT100" i="3"/>
  <c r="AV100" i="3"/>
  <c r="AX100" i="3" s="1"/>
  <c r="AW100" i="3"/>
  <c r="AZ100" i="3"/>
  <c r="AZ16" i="3"/>
  <c r="AZ44" i="3"/>
  <c r="AZ49" i="3"/>
  <c r="AZ46" i="3"/>
  <c r="AZ39" i="3"/>
  <c r="AZ56" i="3"/>
  <c r="AZ91" i="3"/>
  <c r="AZ37" i="3"/>
  <c r="AZ89" i="3"/>
  <c r="AZ65" i="3"/>
  <c r="AZ41" i="3"/>
  <c r="AZ68" i="3"/>
  <c r="AZ53" i="3"/>
  <c r="AZ50" i="3"/>
  <c r="AZ62" i="3"/>
  <c r="AZ47" i="3"/>
  <c r="AZ33" i="3"/>
  <c r="AZ35" i="3"/>
  <c r="AZ19" i="3"/>
  <c r="O9" i="3"/>
  <c r="AZ9" i="3" s="1"/>
  <c r="O5" i="3"/>
  <c r="O4" i="3"/>
  <c r="O6" i="3"/>
  <c r="AZ6" i="3" s="1"/>
  <c r="O13" i="3"/>
  <c r="AZ13" i="3" s="1"/>
  <c r="AU72" i="3" s="1"/>
  <c r="O15" i="3"/>
  <c r="AZ15" i="3" s="1"/>
  <c r="O27" i="3"/>
  <c r="AZ27" i="3" s="1"/>
  <c r="O12" i="3"/>
  <c r="O57" i="3"/>
  <c r="AZ57" i="3" s="1"/>
  <c r="O38" i="3"/>
  <c r="AZ38" i="3" s="1"/>
  <c r="O22" i="3"/>
  <c r="AZ22" i="3" s="1"/>
  <c r="O28" i="3"/>
  <c r="O69" i="3"/>
  <c r="AZ69" i="3" s="1"/>
  <c r="O54" i="3"/>
  <c r="O32" i="3"/>
  <c r="AZ32" i="3" s="1"/>
  <c r="O66" i="3"/>
  <c r="O25" i="3"/>
  <c r="AZ25" i="3" s="1"/>
  <c r="O74" i="3"/>
  <c r="O34" i="3"/>
  <c r="O71" i="3"/>
  <c r="AZ71" i="3" s="1"/>
  <c r="O83" i="3"/>
  <c r="AZ83" i="3" s="1"/>
  <c r="O10" i="3"/>
  <c r="AZ10" i="3" s="1"/>
  <c r="O14" i="3"/>
  <c r="AZ14" i="3" s="1"/>
  <c r="O43" i="3"/>
  <c r="AZ43" i="3" s="1"/>
  <c r="O86" i="3"/>
  <c r="AZ86" i="3" s="1"/>
  <c r="O20" i="3"/>
  <c r="AZ20" i="3" s="1"/>
  <c r="AI24" i="6"/>
  <c r="AH36" i="6"/>
  <c r="AA98" i="1"/>
  <c r="AB98" i="1"/>
  <c r="AC98" i="1"/>
  <c r="AE98" i="1"/>
  <c r="AF98" i="1"/>
  <c r="AG98" i="1"/>
  <c r="AA99" i="1"/>
  <c r="AB99" i="1"/>
  <c r="AC99" i="1"/>
  <c r="AE99" i="1"/>
  <c r="AF99" i="1"/>
  <c r="AG99" i="1"/>
  <c r="AA105" i="1"/>
  <c r="AB105" i="1"/>
  <c r="AC105" i="1"/>
  <c r="AE105" i="1"/>
  <c r="AF105" i="1"/>
  <c r="AG105" i="1"/>
  <c r="AA103" i="1"/>
  <c r="AB103" i="1"/>
  <c r="AC103" i="1"/>
  <c r="AE103" i="1"/>
  <c r="AF103" i="1"/>
  <c r="AG103" i="1"/>
  <c r="AA106" i="1"/>
  <c r="AD106" i="1" s="1"/>
  <c r="AB106" i="1"/>
  <c r="AC106" i="1"/>
  <c r="AE106" i="1"/>
  <c r="AF106" i="1"/>
  <c r="AG106" i="1"/>
  <c r="AA108" i="1"/>
  <c r="AB108" i="1"/>
  <c r="AC108" i="1"/>
  <c r="AE108" i="1"/>
  <c r="AF108" i="1"/>
  <c r="AG108" i="1"/>
  <c r="AA109" i="1"/>
  <c r="AB109" i="1"/>
  <c r="AC109" i="1"/>
  <c r="AE109" i="1"/>
  <c r="AF109" i="1"/>
  <c r="AG109" i="1"/>
  <c r="AA111" i="1"/>
  <c r="AB111" i="1"/>
  <c r="AC111" i="1"/>
  <c r="AE111" i="1"/>
  <c r="AF111" i="1"/>
  <c r="AG111" i="1"/>
  <c r="AA122" i="1"/>
  <c r="AB122" i="1"/>
  <c r="AC122" i="1"/>
  <c r="AE122" i="1"/>
  <c r="AF122" i="1"/>
  <c r="AG122" i="1"/>
  <c r="AA117" i="1"/>
  <c r="AB117" i="1"/>
  <c r="AC117" i="1"/>
  <c r="AE117" i="1"/>
  <c r="AF117" i="1"/>
  <c r="AG117" i="1"/>
  <c r="AA114" i="1"/>
  <c r="AB114" i="1"/>
  <c r="AC114" i="1"/>
  <c r="AE114" i="1"/>
  <c r="AF114" i="1"/>
  <c r="AG114" i="1"/>
  <c r="AA112" i="1"/>
  <c r="AB112" i="1"/>
  <c r="AC112" i="1"/>
  <c r="AE112" i="1"/>
  <c r="AF112" i="1"/>
  <c r="AG112" i="1"/>
  <c r="AA120" i="1"/>
  <c r="AB120" i="1"/>
  <c r="AC120" i="1"/>
  <c r="AE120" i="1"/>
  <c r="AF120" i="1"/>
  <c r="AG120" i="1"/>
  <c r="AA107" i="1"/>
  <c r="AB107" i="1"/>
  <c r="AC107" i="1"/>
  <c r="AE107" i="1"/>
  <c r="AF107" i="1"/>
  <c r="AG107" i="1"/>
  <c r="AA101" i="1"/>
  <c r="AB101" i="1"/>
  <c r="AC101" i="1"/>
  <c r="AE101" i="1"/>
  <c r="AF101" i="1"/>
  <c r="AG101" i="1"/>
  <c r="AA102" i="1"/>
  <c r="AB102" i="1"/>
  <c r="AC102" i="1"/>
  <c r="AE102" i="1"/>
  <c r="AF102" i="1"/>
  <c r="AG102" i="1"/>
  <c r="AA113" i="1"/>
  <c r="AB113" i="1"/>
  <c r="AC113" i="1"/>
  <c r="AE113" i="1"/>
  <c r="AF113" i="1"/>
  <c r="AG113" i="1"/>
  <c r="AA115" i="1"/>
  <c r="AB115" i="1"/>
  <c r="AC115" i="1"/>
  <c r="AE115" i="1"/>
  <c r="AF115" i="1"/>
  <c r="AG115" i="1"/>
  <c r="AA119" i="1"/>
  <c r="AB119" i="1"/>
  <c r="AC119" i="1"/>
  <c r="AE119" i="1"/>
  <c r="AF119" i="1"/>
  <c r="AG119" i="1"/>
  <c r="AA121" i="1"/>
  <c r="AB121" i="1"/>
  <c r="AC121" i="1"/>
  <c r="AE121" i="1"/>
  <c r="AF121" i="1"/>
  <c r="AG121" i="1"/>
  <c r="AA118" i="1"/>
  <c r="AB118" i="1"/>
  <c r="AC118" i="1"/>
  <c r="AE118" i="1"/>
  <c r="AF118" i="1"/>
  <c r="AG118" i="1"/>
  <c r="AA123" i="1"/>
  <c r="AB123" i="1"/>
  <c r="AC123" i="1"/>
  <c r="AE123" i="1"/>
  <c r="AF123" i="1"/>
  <c r="AG123" i="1"/>
  <c r="AA124" i="1"/>
  <c r="AB124" i="1"/>
  <c r="AC124" i="1"/>
  <c r="AE124" i="1"/>
  <c r="AF124" i="1"/>
  <c r="AG124" i="1"/>
  <c r="K281" i="1"/>
  <c r="K277" i="1"/>
  <c r="K274" i="1"/>
  <c r="K275" i="1"/>
  <c r="K263" i="1"/>
  <c r="K267" i="1"/>
  <c r="K262" i="1"/>
  <c r="K247" i="1"/>
  <c r="K244" i="1"/>
  <c r="K237" i="1"/>
  <c r="K250" i="1"/>
  <c r="K239" i="1"/>
  <c r="K245" i="1"/>
  <c r="K216" i="1"/>
  <c r="K214" i="1"/>
  <c r="K217" i="1"/>
  <c r="K205" i="1"/>
  <c r="K204" i="1"/>
  <c r="K206" i="1"/>
  <c r="K201" i="1"/>
  <c r="O163" i="1"/>
  <c r="P163" i="1"/>
  <c r="Q163" i="1"/>
  <c r="O180" i="1"/>
  <c r="P180" i="1"/>
  <c r="Q180" i="1"/>
  <c r="O178" i="1"/>
  <c r="P178" i="1"/>
  <c r="Q178" i="1"/>
  <c r="O187" i="1"/>
  <c r="AA187" i="1" s="1"/>
  <c r="P187" i="1"/>
  <c r="AB187" i="1" s="1"/>
  <c r="Q187" i="1"/>
  <c r="AC187" i="1" s="1"/>
  <c r="O175" i="1"/>
  <c r="AA175" i="1" s="1"/>
  <c r="P175" i="1"/>
  <c r="AB175" i="1" s="1"/>
  <c r="Q175" i="1"/>
  <c r="AC175" i="1" s="1"/>
  <c r="O189" i="1"/>
  <c r="AA189" i="1" s="1"/>
  <c r="P189" i="1"/>
  <c r="AB189" i="1" s="1"/>
  <c r="Q189" i="1"/>
  <c r="AC189" i="1" s="1"/>
  <c r="O167" i="1"/>
  <c r="AA167" i="1" s="1"/>
  <c r="P167" i="1"/>
  <c r="AB167" i="1" s="1"/>
  <c r="Q167" i="1"/>
  <c r="AC167" i="1" s="1"/>
  <c r="O166" i="1"/>
  <c r="AA166" i="1" s="1"/>
  <c r="P166" i="1"/>
  <c r="AB166" i="1" s="1"/>
  <c r="Q166" i="1"/>
  <c r="AC166" i="1" s="1"/>
  <c r="O169" i="1"/>
  <c r="AA169" i="1" s="1"/>
  <c r="P169" i="1"/>
  <c r="AB169" i="1" s="1"/>
  <c r="Q169" i="1"/>
  <c r="AC169" i="1" s="1"/>
  <c r="O173" i="1"/>
  <c r="P173" i="1"/>
  <c r="Q173" i="1"/>
  <c r="O177" i="1"/>
  <c r="P177" i="1"/>
  <c r="Q177" i="1"/>
  <c r="M28" i="1"/>
  <c r="M30" i="1"/>
  <c r="M15" i="1"/>
  <c r="K85" i="1"/>
  <c r="L85" i="1"/>
  <c r="K84" i="1"/>
  <c r="L84" i="1"/>
  <c r="K91" i="1"/>
  <c r="L248" i="1" s="1"/>
  <c r="L91" i="1"/>
  <c r="K86" i="1"/>
  <c r="L237" i="1" s="1"/>
  <c r="L86" i="1"/>
  <c r="K79" i="1"/>
  <c r="L79" i="1"/>
  <c r="K81" i="1"/>
  <c r="L81" i="1"/>
  <c r="K82" i="1"/>
  <c r="L82" i="1"/>
  <c r="K54" i="1"/>
  <c r="L54" i="1"/>
  <c r="K53" i="1"/>
  <c r="L53" i="1"/>
  <c r="K60" i="1"/>
  <c r="L60" i="1"/>
  <c r="K55" i="1"/>
  <c r="L55" i="1"/>
  <c r="K46" i="1"/>
  <c r="L46" i="1"/>
  <c r="K51" i="1"/>
  <c r="L51" i="1"/>
  <c r="K50" i="1"/>
  <c r="L50" i="1"/>
  <c r="K28" i="1"/>
  <c r="L28" i="1"/>
  <c r="K30" i="1"/>
  <c r="L30" i="1"/>
  <c r="K21" i="1"/>
  <c r="L21" i="1"/>
  <c r="M21" i="1"/>
  <c r="K15" i="1"/>
  <c r="L15" i="1"/>
  <c r="K14" i="1"/>
  <c r="L14" i="1"/>
  <c r="M14" i="1"/>
  <c r="K12" i="1"/>
  <c r="L12" i="1"/>
  <c r="AB15" i="6"/>
  <c r="AA3" i="6"/>
  <c r="AJ46" i="5"/>
  <c r="AL46" i="5"/>
  <c r="AJ47" i="5"/>
  <c r="AL47" i="5"/>
  <c r="AJ50" i="5"/>
  <c r="AL50" i="5"/>
  <c r="AJ19" i="5"/>
  <c r="AL19" i="5"/>
  <c r="AJ51" i="5"/>
  <c r="AL51" i="5"/>
  <c r="AJ14" i="5"/>
  <c r="AL14" i="5"/>
  <c r="AJ42" i="5"/>
  <c r="AL42" i="5"/>
  <c r="AJ22" i="5"/>
  <c r="AL22" i="5"/>
  <c r="AJ10" i="5"/>
  <c r="AL10" i="5"/>
  <c r="AJ53" i="5"/>
  <c r="AL53" i="5"/>
  <c r="AJ39" i="5"/>
  <c r="AL39" i="5"/>
  <c r="AJ55" i="5"/>
  <c r="AL55" i="5"/>
  <c r="AJ59" i="5"/>
  <c r="AL59" i="5"/>
  <c r="AJ60" i="5"/>
  <c r="AL60" i="5"/>
  <c r="AJ4" i="5"/>
  <c r="AL4" i="5"/>
  <c r="AJ63" i="5"/>
  <c r="AL63" i="5"/>
  <c r="AJ64" i="5"/>
  <c r="AL64" i="5"/>
  <c r="AJ41" i="5"/>
  <c r="AL41" i="5"/>
  <c r="AJ68" i="5"/>
  <c r="AL68" i="5"/>
  <c r="AJ69" i="5"/>
  <c r="AL69" i="5"/>
  <c r="AJ70" i="5"/>
  <c r="AL70" i="5"/>
  <c r="AJ72" i="5"/>
  <c r="AL72" i="5"/>
  <c r="AJ76" i="5"/>
  <c r="AL76" i="5"/>
  <c r="AJ77" i="5"/>
  <c r="AL77" i="5"/>
  <c r="AJ79" i="5"/>
  <c r="AL79" i="5"/>
  <c r="AJ81" i="5"/>
  <c r="AL81" i="5"/>
  <c r="AJ82" i="5"/>
  <c r="AL82" i="5"/>
  <c r="AJ33" i="5"/>
  <c r="AL33" i="5"/>
  <c r="AJ5" i="5"/>
  <c r="AL5" i="5"/>
  <c r="AJ96" i="5"/>
  <c r="AL96" i="5"/>
  <c r="AJ31" i="5"/>
  <c r="AL31" i="5"/>
  <c r="AJ48" i="5"/>
  <c r="AL48" i="5"/>
  <c r="AJ52" i="5"/>
  <c r="AL52" i="5"/>
  <c r="AJ56" i="5"/>
  <c r="AL56" i="5"/>
  <c r="AJ57" i="5"/>
  <c r="AL57" i="5"/>
  <c r="AJ20" i="5"/>
  <c r="AL20" i="5"/>
  <c r="AJ27" i="5"/>
  <c r="AL27" i="5"/>
  <c r="AJ75" i="5"/>
  <c r="AL75" i="5"/>
  <c r="AJ78" i="5"/>
  <c r="AL78" i="5"/>
  <c r="AJ95" i="5"/>
  <c r="AL95" i="5"/>
  <c r="AJ34" i="5"/>
  <c r="AL34" i="5"/>
  <c r="AJ97" i="5"/>
  <c r="AL97" i="5"/>
  <c r="AJ37" i="5"/>
  <c r="AL37" i="5"/>
  <c r="AJ99" i="5"/>
  <c r="AL99" i="5"/>
  <c r="AJ7" i="5"/>
  <c r="AL7" i="5"/>
  <c r="AJ44" i="5"/>
  <c r="AL44" i="5"/>
  <c r="AJ100" i="5"/>
  <c r="AL100" i="5"/>
  <c r="AJ43" i="5"/>
  <c r="AL43" i="5"/>
  <c r="AJ23" i="5"/>
  <c r="AL23" i="5"/>
  <c r="AJ6" i="5"/>
  <c r="AL6" i="5"/>
  <c r="AJ16" i="5"/>
  <c r="AL16" i="5"/>
  <c r="AJ17" i="5"/>
  <c r="AL17" i="5"/>
  <c r="AJ7" i="4"/>
  <c r="AL7" i="4"/>
  <c r="AR39" i="3"/>
  <c r="AT39" i="3"/>
  <c r="AV39" i="3"/>
  <c r="AX39" i="3" s="1"/>
  <c r="AW39" i="3"/>
  <c r="AR89" i="3"/>
  <c r="AY90" i="3" s="1"/>
  <c r="AT89" i="3"/>
  <c r="AV89" i="3"/>
  <c r="AX89" i="3" s="1"/>
  <c r="AW89" i="3"/>
  <c r="AR65" i="3"/>
  <c r="AT65" i="3"/>
  <c r="AV65" i="3"/>
  <c r="AX65" i="3" s="1"/>
  <c r="AW65" i="3"/>
  <c r="AR53" i="3"/>
  <c r="AT53" i="3"/>
  <c r="AV53" i="3"/>
  <c r="AX53" i="3" s="1"/>
  <c r="AW53" i="3"/>
  <c r="AR17" i="3"/>
  <c r="AT17" i="3"/>
  <c r="AV17" i="3"/>
  <c r="AX17" i="3" s="1"/>
  <c r="AW17" i="3"/>
  <c r="AR50" i="3"/>
  <c r="AT50" i="3"/>
  <c r="AV50" i="3"/>
  <c r="AX50" i="3" s="1"/>
  <c r="AW50" i="3"/>
  <c r="AR62" i="3"/>
  <c r="AT62" i="3"/>
  <c r="AV62" i="3"/>
  <c r="AX62" i="3" s="1"/>
  <c r="AW62" i="3"/>
  <c r="AR35" i="3"/>
  <c r="AT35" i="3"/>
  <c r="AV35" i="3"/>
  <c r="AX35" i="3" s="1"/>
  <c r="AW35" i="3"/>
  <c r="AR19" i="3"/>
  <c r="AT19" i="3"/>
  <c r="AV19" i="3"/>
  <c r="AX19" i="3" s="1"/>
  <c r="AW19" i="3"/>
  <c r="AR10" i="3"/>
  <c r="AT10" i="3"/>
  <c r="AV10" i="3"/>
  <c r="AX10" i="3" s="1"/>
  <c r="AW10" i="3"/>
  <c r="AR6" i="3"/>
  <c r="AT6" i="3"/>
  <c r="AV6" i="3"/>
  <c r="AX6" i="3" s="1"/>
  <c r="AW6" i="3"/>
  <c r="AR11" i="3"/>
  <c r="AT11" i="3"/>
  <c r="AV11" i="3"/>
  <c r="AX11" i="3" s="1"/>
  <c r="AW11" i="3"/>
  <c r="AR14" i="3"/>
  <c r="AT14" i="3"/>
  <c r="AV14" i="3"/>
  <c r="AX14" i="3" s="1"/>
  <c r="AW14" i="3"/>
  <c r="AR9" i="3"/>
  <c r="AT9" i="3"/>
  <c r="AV9" i="3"/>
  <c r="AX9" i="3" s="1"/>
  <c r="AW9" i="3"/>
  <c r="AR22" i="3"/>
  <c r="AT22" i="3"/>
  <c r="AV22" i="3"/>
  <c r="AX22" i="3" s="1"/>
  <c r="AW22" i="3"/>
  <c r="AR25" i="3"/>
  <c r="AT25" i="3"/>
  <c r="AV25" i="3"/>
  <c r="AX25" i="3" s="1"/>
  <c r="AW25" i="3"/>
  <c r="AR12" i="3"/>
  <c r="AT12" i="3"/>
  <c r="AV12" i="3"/>
  <c r="AX12" i="3" s="1"/>
  <c r="AW12" i="3"/>
  <c r="AR32" i="3"/>
  <c r="AY32" i="3" s="1"/>
  <c r="AT32" i="3"/>
  <c r="AV32" i="3"/>
  <c r="AX32" i="3" s="1"/>
  <c r="AW32" i="3"/>
  <c r="AR13" i="3"/>
  <c r="AT13" i="3"/>
  <c r="AV13" i="3"/>
  <c r="AX13" i="3" s="1"/>
  <c r="AW13" i="3"/>
  <c r="AR34" i="3"/>
  <c r="AT34" i="3"/>
  <c r="AV34" i="3"/>
  <c r="AX34" i="3" s="1"/>
  <c r="AW34" i="3"/>
  <c r="AR18" i="3"/>
  <c r="AT18" i="3"/>
  <c r="AV18" i="3"/>
  <c r="AX18" i="3" s="1"/>
  <c r="AW18" i="3"/>
  <c r="AR37" i="3"/>
  <c r="AT37" i="3"/>
  <c r="AV37" i="3"/>
  <c r="AX37" i="3" s="1"/>
  <c r="AW37" i="3"/>
  <c r="AR38" i="3"/>
  <c r="AT38" i="3"/>
  <c r="AV38" i="3"/>
  <c r="AX38" i="3" s="1"/>
  <c r="AW38" i="3"/>
  <c r="AR43" i="3"/>
  <c r="AT43" i="3"/>
  <c r="AV43" i="3"/>
  <c r="AX43" i="3" s="1"/>
  <c r="AW43" i="3"/>
  <c r="AR45" i="3"/>
  <c r="AT45" i="3"/>
  <c r="AV45" i="3"/>
  <c r="AX45" i="3" s="1"/>
  <c r="AW45" i="3"/>
  <c r="AR16" i="3"/>
  <c r="AT16" i="3"/>
  <c r="AV16" i="3"/>
  <c r="AX16" i="3" s="1"/>
  <c r="AW16" i="3"/>
  <c r="AR47" i="3"/>
  <c r="AT47" i="3"/>
  <c r="AV47" i="3"/>
  <c r="AX47" i="3" s="1"/>
  <c r="AW47" i="3"/>
  <c r="AR28" i="3"/>
  <c r="AT28" i="3"/>
  <c r="AV28" i="3"/>
  <c r="AX28" i="3" s="1"/>
  <c r="AW28" i="3"/>
  <c r="AT20" i="3"/>
  <c r="AW20" i="3"/>
  <c r="AR54" i="3"/>
  <c r="AT54" i="3"/>
  <c r="AV54" i="3"/>
  <c r="AX54" i="3" s="1"/>
  <c r="AW54" i="3"/>
  <c r="AR33" i="3"/>
  <c r="AT33" i="3"/>
  <c r="AV33" i="3"/>
  <c r="AX33" i="3" s="1"/>
  <c r="AW33" i="3"/>
  <c r="AR57" i="3"/>
  <c r="AT57" i="3"/>
  <c r="AV57" i="3"/>
  <c r="AX57" i="3" s="1"/>
  <c r="AW57" i="3"/>
  <c r="AR40" i="3"/>
  <c r="AT40" i="3"/>
  <c r="AV40" i="3"/>
  <c r="AX40" i="3" s="1"/>
  <c r="AW40" i="3"/>
  <c r="AR15" i="3"/>
  <c r="AT15" i="3"/>
  <c r="AV15" i="3"/>
  <c r="AX15" i="3" s="1"/>
  <c r="AW15" i="3"/>
  <c r="AR27" i="3"/>
  <c r="AT27" i="3"/>
  <c r="AV27" i="3"/>
  <c r="AX27" i="3" s="1"/>
  <c r="AW27" i="3"/>
  <c r="AR56" i="3"/>
  <c r="AT56" i="3"/>
  <c r="AV56" i="3"/>
  <c r="AX56" i="3" s="1"/>
  <c r="AW56" i="3"/>
  <c r="AR91" i="3"/>
  <c r="AT91" i="3"/>
  <c r="AV91" i="3"/>
  <c r="AX91" i="3" s="1"/>
  <c r="AW91" i="3"/>
  <c r="AR66" i="3"/>
  <c r="AY67" i="3" s="1"/>
  <c r="AT66" i="3"/>
  <c r="AV66" i="3"/>
  <c r="AX66" i="3" s="1"/>
  <c r="AW66" i="3"/>
  <c r="AR68" i="3"/>
  <c r="AT68" i="3"/>
  <c r="AV68" i="3"/>
  <c r="AX68" i="3" s="1"/>
  <c r="AW68" i="3"/>
  <c r="AR46" i="3"/>
  <c r="AT46" i="3"/>
  <c r="AV46" i="3"/>
  <c r="AX46" i="3" s="1"/>
  <c r="AW46" i="3"/>
  <c r="AR41" i="3"/>
  <c r="AT41" i="3"/>
  <c r="AV41" i="3"/>
  <c r="AX41" i="3" s="1"/>
  <c r="AW41" i="3"/>
  <c r="AR69" i="3"/>
  <c r="AT69" i="3"/>
  <c r="AV69" i="3"/>
  <c r="AX69" i="3" s="1"/>
  <c r="AW69" i="3"/>
  <c r="AR71" i="3"/>
  <c r="AY29" i="3" s="1"/>
  <c r="AT71" i="3"/>
  <c r="AV71" i="3"/>
  <c r="AX71" i="3" s="1"/>
  <c r="AW71" i="3"/>
  <c r="AR74" i="3"/>
  <c r="AY78" i="3" s="1"/>
  <c r="AT74" i="3"/>
  <c r="AV74" i="3"/>
  <c r="AX74" i="3" s="1"/>
  <c r="AW74" i="3"/>
  <c r="AR44" i="3"/>
  <c r="AT44" i="3"/>
  <c r="AV44" i="3"/>
  <c r="AX44" i="3" s="1"/>
  <c r="AW44" i="3"/>
  <c r="AR79" i="3"/>
  <c r="AT79" i="3"/>
  <c r="AV79" i="3"/>
  <c r="AX79" i="3" s="1"/>
  <c r="AW79" i="3"/>
  <c r="AR83" i="3"/>
  <c r="AY84" i="3" s="1"/>
  <c r="AT83" i="3"/>
  <c r="AV83" i="3"/>
  <c r="AX83" i="3" s="1"/>
  <c r="AW83" i="3"/>
  <c r="AR86" i="3"/>
  <c r="AT86" i="3"/>
  <c r="AV86" i="3"/>
  <c r="AX86" i="3" s="1"/>
  <c r="AW86" i="3"/>
  <c r="AR87" i="3"/>
  <c r="AT87" i="3"/>
  <c r="AV87" i="3"/>
  <c r="AX87" i="3" s="1"/>
  <c r="AW87" i="3"/>
  <c r="AR49" i="3"/>
  <c r="AT49" i="3"/>
  <c r="AV49" i="3"/>
  <c r="AX49" i="3" s="1"/>
  <c r="AW49" i="3"/>
  <c r="AR88" i="3"/>
  <c r="AT88" i="3"/>
  <c r="AV88" i="3"/>
  <c r="AX88" i="3" s="1"/>
  <c r="AW88" i="3"/>
  <c r="AR5" i="3"/>
  <c r="K272" i="1"/>
  <c r="K276" i="1"/>
  <c r="K283" i="1"/>
  <c r="K246" i="1"/>
  <c r="K243" i="1"/>
  <c r="K233" i="1"/>
  <c r="K220" i="1"/>
  <c r="K196" i="1"/>
  <c r="N179" i="1"/>
  <c r="M179" i="1"/>
  <c r="L179" i="1"/>
  <c r="L165" i="1"/>
  <c r="M165" i="1"/>
  <c r="N165" i="1"/>
  <c r="L164" i="1"/>
  <c r="M164" i="1"/>
  <c r="N164" i="1"/>
  <c r="L176" i="1"/>
  <c r="M176" i="1"/>
  <c r="N176" i="1"/>
  <c r="L180" i="1"/>
  <c r="M180" i="1"/>
  <c r="N180" i="1"/>
  <c r="L178" i="1"/>
  <c r="M178" i="1"/>
  <c r="N178" i="1"/>
  <c r="L177" i="1"/>
  <c r="M177" i="1"/>
  <c r="N177" i="1"/>
  <c r="L184" i="1"/>
  <c r="AA184" i="1" s="1"/>
  <c r="M184" i="1"/>
  <c r="AB184" i="1" s="1"/>
  <c r="N184" i="1"/>
  <c r="AC184" i="1" s="1"/>
  <c r="L162" i="1"/>
  <c r="M162" i="1"/>
  <c r="N162" i="1"/>
  <c r="L182" i="1"/>
  <c r="M182" i="1"/>
  <c r="N182" i="1"/>
  <c r="N163" i="1"/>
  <c r="M163" i="1"/>
  <c r="L163" i="1"/>
  <c r="M19" i="1"/>
  <c r="K77" i="1"/>
  <c r="L77" i="1"/>
  <c r="K87" i="1"/>
  <c r="L87" i="1"/>
  <c r="K72" i="1"/>
  <c r="L72" i="1"/>
  <c r="K49" i="1"/>
  <c r="L49" i="1"/>
  <c r="K56" i="1"/>
  <c r="L56" i="1"/>
  <c r="K40" i="1"/>
  <c r="L40" i="1"/>
  <c r="K19" i="1"/>
  <c r="L19" i="1"/>
  <c r="K20" i="1"/>
  <c r="L20" i="1"/>
  <c r="M20" i="1"/>
  <c r="K23" i="1"/>
  <c r="L23" i="1"/>
  <c r="AY30" i="3" l="1"/>
  <c r="AY36" i="3"/>
  <c r="AY55" i="3"/>
  <c r="AY94" i="3"/>
  <c r="AY7" i="3"/>
  <c r="AY104" i="3"/>
  <c r="AD102" i="1"/>
  <c r="AD112" i="1"/>
  <c r="AD111" i="1"/>
  <c r="AD98" i="1"/>
  <c r="AY81" i="3"/>
  <c r="AD103" i="1"/>
  <c r="AD113" i="1"/>
  <c r="AD120" i="1"/>
  <c r="AD122" i="1"/>
  <c r="AY72" i="3"/>
  <c r="AY70" i="3"/>
  <c r="AY31" i="3"/>
  <c r="AY75" i="3"/>
  <c r="AY48" i="3"/>
  <c r="AY100" i="3"/>
  <c r="AY89" i="3"/>
  <c r="AY80" i="3"/>
  <c r="AY76" i="3"/>
  <c r="AY45" i="3"/>
  <c r="AZ74" i="3"/>
  <c r="AS74" i="3" s="1"/>
  <c r="AZ5" i="3"/>
  <c r="AZ87" i="3"/>
  <c r="AZ45" i="3"/>
  <c r="AU45" i="3" s="1"/>
  <c r="AZ34" i="3"/>
  <c r="AS34" i="3" s="1"/>
  <c r="AZ80" i="3"/>
  <c r="AU80" i="3" s="1"/>
  <c r="AY51" i="3"/>
  <c r="AZ4" i="3"/>
  <c r="AZ88" i="3"/>
  <c r="AS88" i="3" s="1"/>
  <c r="AZ28" i="3"/>
  <c r="AU28" i="3" s="1"/>
  <c r="AZ8" i="3"/>
  <c r="AU8" i="3" s="1"/>
  <c r="AZ11" i="3"/>
  <c r="AZ17" i="3"/>
  <c r="AS17" i="3" s="1"/>
  <c r="AZ95" i="3"/>
  <c r="AS95" i="3" s="1"/>
  <c r="AS72" i="3"/>
  <c r="AZ54" i="3"/>
  <c r="AU54" i="3" s="1"/>
  <c r="AZ29" i="3"/>
  <c r="AS29" i="3" s="1"/>
  <c r="AZ40" i="3"/>
  <c r="AU40" i="3" s="1"/>
  <c r="AS73" i="3"/>
  <c r="AY8" i="3"/>
  <c r="AZ96" i="3"/>
  <c r="AS86" i="3" s="1"/>
  <c r="AZ66" i="3"/>
  <c r="AU66" i="3" s="1"/>
  <c r="AZ76" i="3"/>
  <c r="AU76" i="3" s="1"/>
  <c r="AZ12" i="3"/>
  <c r="AU12" i="3" s="1"/>
  <c r="AZ18" i="3"/>
  <c r="AU18" i="3" s="1"/>
  <c r="AZ79" i="3"/>
  <c r="AS79" i="3" s="1"/>
  <c r="AZ78" i="3"/>
  <c r="AU78" i="3" s="1"/>
  <c r="AD117" i="1"/>
  <c r="AD99" i="1"/>
  <c r="AD118" i="1"/>
  <c r="AS103" i="3"/>
  <c r="AY41" i="3"/>
  <c r="AY68" i="3"/>
  <c r="AY38" i="3"/>
  <c r="AY14" i="3"/>
  <c r="AY33" i="3"/>
  <c r="AY39" i="3"/>
  <c r="AS48" i="3"/>
  <c r="AY82" i="3"/>
  <c r="AY99" i="3"/>
  <c r="AY69" i="3"/>
  <c r="AU98" i="3"/>
  <c r="AY19" i="3"/>
  <c r="AY17" i="3"/>
  <c r="AY23" i="3"/>
  <c r="AY71" i="3"/>
  <c r="AY74" i="3"/>
  <c r="AY58" i="3"/>
  <c r="AY102" i="3"/>
  <c r="AY95" i="3"/>
  <c r="AY28" i="3"/>
  <c r="AY13" i="3"/>
  <c r="AY63" i="3"/>
  <c r="AY40" i="3"/>
  <c r="AY86" i="3"/>
  <c r="L244" i="1"/>
  <c r="L281" i="1"/>
  <c r="AD121" i="1"/>
  <c r="AK10" i="4"/>
  <c r="AK88" i="4"/>
  <c r="AK38" i="4"/>
  <c r="AK102" i="4"/>
  <c r="AK67" i="4"/>
  <c r="AK54" i="4"/>
  <c r="AK29" i="4"/>
  <c r="AY56" i="3"/>
  <c r="AY83" i="3"/>
  <c r="AY88" i="3"/>
  <c r="AY44" i="3"/>
  <c r="AY79" i="3"/>
  <c r="AU93" i="3"/>
  <c r="AY93" i="3"/>
  <c r="AY49" i="3"/>
  <c r="AY15" i="3"/>
  <c r="AY11" i="3"/>
  <c r="AY66" i="3"/>
  <c r="AY62" i="3"/>
  <c r="AU48" i="3"/>
  <c r="AY59" i="3"/>
  <c r="AU64" i="3"/>
  <c r="AU82" i="3"/>
  <c r="AY25" i="3"/>
  <c r="AS97" i="3"/>
  <c r="AY87" i="3"/>
  <c r="AY46" i="3"/>
  <c r="AY57" i="3"/>
  <c r="AY47" i="3"/>
  <c r="AY18" i="3"/>
  <c r="AY34" i="3"/>
  <c r="AY12" i="3"/>
  <c r="AY10" i="3"/>
  <c r="AY35" i="3"/>
  <c r="AY54" i="3"/>
  <c r="AY91" i="3"/>
  <c r="AS63" i="3"/>
  <c r="AY43" i="3"/>
  <c r="AY53" i="3"/>
  <c r="AY103" i="3"/>
  <c r="AY97" i="3"/>
  <c r="AK30" i="4"/>
  <c r="AK95" i="4"/>
  <c r="AK75" i="4"/>
  <c r="AK62" i="4"/>
  <c r="AK21" i="4"/>
  <c r="AK32" i="4"/>
  <c r="AK13" i="4"/>
  <c r="AK97" i="4"/>
  <c r="AK80" i="4"/>
  <c r="AK47" i="4"/>
  <c r="AK58" i="4"/>
  <c r="AK50" i="4"/>
  <c r="AK17" i="4"/>
  <c r="AK11" i="4"/>
  <c r="AK39" i="4"/>
  <c r="AK96" i="4"/>
  <c r="AK78" i="4"/>
  <c r="AK16" i="4"/>
  <c r="AK99" i="4"/>
  <c r="AK9" i="4"/>
  <c r="AK45" i="4"/>
  <c r="AK69" i="4"/>
  <c r="AK59" i="4"/>
  <c r="AK52" i="4"/>
  <c r="AK18" i="4"/>
  <c r="AK12" i="4"/>
  <c r="AK101" i="4"/>
  <c r="AK20" i="4"/>
  <c r="AK40" i="4"/>
  <c r="AK25" i="4"/>
  <c r="AK94" i="4"/>
  <c r="AK42" i="4"/>
  <c r="AK36" i="4"/>
  <c r="AK19" i="4"/>
  <c r="AK56" i="4"/>
  <c r="AK70" i="4"/>
  <c r="AK5" i="4"/>
  <c r="AK104" i="4"/>
  <c r="AK74" i="4"/>
  <c r="AK61" i="4"/>
  <c r="AK43" i="4"/>
  <c r="AK86" i="4"/>
  <c r="AK28" i="4"/>
  <c r="AK105" i="4"/>
  <c r="AK35" i="4"/>
  <c r="AK63" i="4"/>
  <c r="AK91" i="4"/>
  <c r="AK87" i="4"/>
  <c r="AK89" i="4"/>
  <c r="AK66" i="4"/>
  <c r="AK71" i="4"/>
  <c r="AK55" i="4"/>
  <c r="AK8" i="4"/>
  <c r="AK85" i="4"/>
  <c r="AK79" i="4"/>
  <c r="AK26" i="4"/>
  <c r="AK49" i="4"/>
  <c r="AK44" i="4"/>
  <c r="AK65" i="4"/>
  <c r="AK83" i="4"/>
  <c r="AK72" i="4"/>
  <c r="AK60" i="4"/>
  <c r="AK37" i="4"/>
  <c r="AK68" i="4"/>
  <c r="AK31" i="4"/>
  <c r="AK84" i="4"/>
  <c r="AK73" i="4"/>
  <c r="AK41" i="4"/>
  <c r="AK15" i="4"/>
  <c r="AK51" i="4"/>
  <c r="AK14" i="4"/>
  <c r="AK76" i="4"/>
  <c r="AK46" i="4"/>
  <c r="AK34" i="4"/>
  <c r="AK22" i="4"/>
  <c r="AK27" i="4"/>
  <c r="AY50" i="3"/>
  <c r="AY26" i="3"/>
  <c r="AS26" i="3"/>
  <c r="AU97" i="3"/>
  <c r="AY92" i="3"/>
  <c r="AY16" i="3"/>
  <c r="AU63" i="3"/>
  <c r="AS59" i="3"/>
  <c r="AU26" i="3"/>
  <c r="AY64" i="3"/>
  <c r="AS51" i="3"/>
  <c r="AY65" i="3"/>
  <c r="AS70" i="3"/>
  <c r="AY96" i="3"/>
  <c r="AY37" i="3"/>
  <c r="AU59" i="3"/>
  <c r="AU70" i="3"/>
  <c r="AU42" i="3"/>
  <c r="AY52" i="3"/>
  <c r="AY98" i="3"/>
  <c r="AS96" i="3"/>
  <c r="AU92" i="3"/>
  <c r="AS100" i="3"/>
  <c r="AS82" i="3"/>
  <c r="AU100" i="3"/>
  <c r="AS99" i="3"/>
  <c r="AS42" i="3"/>
  <c r="AU52" i="3"/>
  <c r="AS81" i="3"/>
  <c r="AU102" i="3"/>
  <c r="AS98" i="3"/>
  <c r="AS93" i="3"/>
  <c r="AS102" i="3"/>
  <c r="AU58" i="3"/>
  <c r="AU81" i="3"/>
  <c r="AU23" i="3"/>
  <c r="AU65" i="3"/>
  <c r="AU99" i="3"/>
  <c r="AU103" i="3"/>
  <c r="AU51" i="3"/>
  <c r="AS52" i="3"/>
  <c r="AS23" i="3"/>
  <c r="AS58" i="3"/>
  <c r="AS92" i="3"/>
  <c r="AS64" i="3"/>
  <c r="AD124" i="1"/>
  <c r="AD123" i="1"/>
  <c r="AD119" i="1"/>
  <c r="AD107" i="1"/>
  <c r="AD114" i="1"/>
  <c r="AD115" i="1"/>
  <c r="AD109" i="1"/>
  <c r="AD101" i="1"/>
  <c r="AD105" i="1"/>
  <c r="AD108" i="1"/>
  <c r="L216" i="1"/>
  <c r="L277" i="1"/>
  <c r="L214" i="1"/>
  <c r="L274" i="1"/>
  <c r="L217" i="1"/>
  <c r="L275" i="1"/>
  <c r="L205" i="1"/>
  <c r="L263" i="1"/>
  <c r="L204" i="1"/>
  <c r="L250" i="1"/>
  <c r="L267" i="1"/>
  <c r="L206" i="1"/>
  <c r="L239" i="1"/>
  <c r="L247" i="1"/>
  <c r="AC162" i="1"/>
  <c r="AB162" i="1"/>
  <c r="AA162" i="1"/>
  <c r="AS89" i="3"/>
  <c r="AK23" i="5"/>
  <c r="AK34" i="5"/>
  <c r="AK56" i="5"/>
  <c r="AK69" i="5"/>
  <c r="AU49" i="3"/>
  <c r="AK7" i="5"/>
  <c r="AK75" i="5"/>
  <c r="AK96" i="5"/>
  <c r="AK77" i="5"/>
  <c r="AK63" i="5"/>
  <c r="AK22" i="5"/>
  <c r="AS19" i="3"/>
  <c r="AK33" i="5"/>
  <c r="AK55" i="5"/>
  <c r="AK19" i="5"/>
  <c r="AU19" i="3"/>
  <c r="AS50" i="3"/>
  <c r="AK6" i="5"/>
  <c r="AK44" i="5"/>
  <c r="AK97" i="5"/>
  <c r="AK78" i="5"/>
  <c r="AK57" i="5"/>
  <c r="AK31" i="5"/>
  <c r="AK79" i="5"/>
  <c r="AK70" i="5"/>
  <c r="AK64" i="5"/>
  <c r="AK59" i="5"/>
  <c r="AK10" i="5"/>
  <c r="AK51" i="5"/>
  <c r="AK17" i="5"/>
  <c r="AK43" i="5"/>
  <c r="AK99" i="5"/>
  <c r="AK95" i="5"/>
  <c r="AK27" i="5"/>
  <c r="AK52" i="5"/>
  <c r="AK5" i="5"/>
  <c r="AK82" i="5"/>
  <c r="AK76" i="5"/>
  <c r="AK68" i="5"/>
  <c r="AK4" i="5"/>
  <c r="AK39" i="5"/>
  <c r="AK42" i="5"/>
  <c r="AK50" i="5"/>
  <c r="AK16" i="5"/>
  <c r="AK100" i="5"/>
  <c r="AK37" i="5"/>
  <c r="AK20" i="5"/>
  <c r="AK48" i="5"/>
  <c r="AK81" i="5"/>
  <c r="AK72" i="5"/>
  <c r="AK41" i="5"/>
  <c r="AK60" i="5"/>
  <c r="AK53" i="5"/>
  <c r="AK14" i="5"/>
  <c r="AK47" i="5"/>
  <c r="AK46" i="5"/>
  <c r="AK7" i="4"/>
  <c r="AU35" i="3"/>
  <c r="AS62" i="3"/>
  <c r="AS65" i="3"/>
  <c r="AU62" i="3"/>
  <c r="AU50" i="3"/>
  <c r="AU53" i="3"/>
  <c r="AU89" i="3"/>
  <c r="AU39" i="3"/>
  <c r="AS35" i="3"/>
  <c r="AS53" i="3"/>
  <c r="AS39" i="3"/>
  <c r="AU87" i="3"/>
  <c r="AU83" i="3"/>
  <c r="AU44" i="3"/>
  <c r="AU71" i="3"/>
  <c r="AU69" i="3"/>
  <c r="AU41" i="3"/>
  <c r="AU46" i="3"/>
  <c r="AU68" i="3"/>
  <c r="AU91" i="3"/>
  <c r="AU56" i="3"/>
  <c r="AU27" i="3"/>
  <c r="AU15" i="3"/>
  <c r="AU57" i="3"/>
  <c r="AU33" i="3"/>
  <c r="AU47" i="3"/>
  <c r="AU16" i="3"/>
  <c r="AU43" i="3"/>
  <c r="AU38" i="3"/>
  <c r="AU37" i="3"/>
  <c r="AU13" i="3"/>
  <c r="AU32" i="3"/>
  <c r="AU25" i="3"/>
  <c r="AU22" i="3"/>
  <c r="AU9" i="3"/>
  <c r="AU14" i="3"/>
  <c r="AU11" i="3"/>
  <c r="AU6" i="3"/>
  <c r="AU10" i="3"/>
  <c r="AS49" i="3"/>
  <c r="AS87" i="3"/>
  <c r="AS83" i="3"/>
  <c r="AS44" i="3"/>
  <c r="AS71" i="3"/>
  <c r="AS69" i="3"/>
  <c r="AS41" i="3"/>
  <c r="AS46" i="3"/>
  <c r="AS68" i="3"/>
  <c r="AS91" i="3"/>
  <c r="AS56" i="3"/>
  <c r="AS27" i="3"/>
  <c r="AS15" i="3"/>
  <c r="AS57" i="3"/>
  <c r="AS33" i="3"/>
  <c r="AS47" i="3"/>
  <c r="AS16" i="3"/>
  <c r="AS45" i="3"/>
  <c r="AS43" i="3"/>
  <c r="AS38" i="3"/>
  <c r="AS37" i="3"/>
  <c r="AS13" i="3"/>
  <c r="AS32" i="3"/>
  <c r="AS25" i="3"/>
  <c r="AS22" i="3"/>
  <c r="AS9" i="3"/>
  <c r="AS14" i="3"/>
  <c r="AS11" i="3"/>
  <c r="AS6" i="3"/>
  <c r="AS10" i="3"/>
  <c r="L243" i="1"/>
  <c r="L272" i="1"/>
  <c r="L276" i="1"/>
  <c r="L220" i="1"/>
  <c r="L196" i="1"/>
  <c r="L246" i="1"/>
  <c r="U34" i="6"/>
  <c r="T34" i="6"/>
  <c r="K264" i="1"/>
  <c r="K271" i="1"/>
  <c r="K268" i="1"/>
  <c r="K284" i="1"/>
  <c r="K279" i="1"/>
  <c r="K260" i="1"/>
  <c r="K270" i="1"/>
  <c r="K265" i="1"/>
  <c r="K269" i="1"/>
  <c r="K278" i="1"/>
  <c r="K241" i="1"/>
  <c r="K232" i="1"/>
  <c r="K229" i="1"/>
  <c r="K236" i="1"/>
  <c r="K251" i="1"/>
  <c r="K238" i="1"/>
  <c r="K252" i="1"/>
  <c r="K227" i="1"/>
  <c r="K195" i="1"/>
  <c r="K215" i="1"/>
  <c r="K202" i="1"/>
  <c r="K209" i="1"/>
  <c r="K213" i="1"/>
  <c r="K199" i="1"/>
  <c r="K197" i="1"/>
  <c r="K198" i="1"/>
  <c r="K210" i="1"/>
  <c r="I170" i="1"/>
  <c r="AA170" i="1" s="1"/>
  <c r="J170" i="1"/>
  <c r="AB170" i="1" s="1"/>
  <c r="I183" i="1"/>
  <c r="AA183" i="1" s="1"/>
  <c r="I180" i="1"/>
  <c r="J180" i="1"/>
  <c r="I177" i="1"/>
  <c r="J154" i="1"/>
  <c r="J177" i="1" s="1"/>
  <c r="I154" i="1"/>
  <c r="K154" i="1" s="1"/>
  <c r="K177" i="1" s="1"/>
  <c r="J156" i="1"/>
  <c r="I156" i="1"/>
  <c r="I178" i="1" s="1"/>
  <c r="J155" i="1"/>
  <c r="I155" i="1"/>
  <c r="J143" i="1"/>
  <c r="AB143" i="1" s="1"/>
  <c r="I143" i="1"/>
  <c r="AA143" i="1" s="1"/>
  <c r="J147" i="1"/>
  <c r="AB147" i="1" s="1"/>
  <c r="I147" i="1"/>
  <c r="J144" i="1"/>
  <c r="AB144" i="1" s="1"/>
  <c r="I144" i="1"/>
  <c r="J137" i="1"/>
  <c r="I137" i="1"/>
  <c r="AA137" i="1" s="1"/>
  <c r="J142" i="1"/>
  <c r="AB142" i="1" s="1"/>
  <c r="I142" i="1"/>
  <c r="AA142" i="1" s="1"/>
  <c r="J131" i="1"/>
  <c r="AB131" i="1" s="1"/>
  <c r="I131" i="1"/>
  <c r="AA131" i="1" s="1"/>
  <c r="J129" i="1"/>
  <c r="J163" i="1" s="1"/>
  <c r="I129" i="1"/>
  <c r="K71" i="1"/>
  <c r="L71" i="1"/>
  <c r="K78" i="1"/>
  <c r="L78" i="1"/>
  <c r="K76" i="1"/>
  <c r="L76" i="1"/>
  <c r="K88" i="1"/>
  <c r="L88" i="1"/>
  <c r="K89" i="1"/>
  <c r="L89" i="1"/>
  <c r="K67" i="1"/>
  <c r="L67" i="1"/>
  <c r="K41" i="1"/>
  <c r="L41" i="1"/>
  <c r="K48" i="1"/>
  <c r="L48" i="1"/>
  <c r="K57" i="1"/>
  <c r="L57" i="1"/>
  <c r="K58" i="1"/>
  <c r="L58" i="1"/>
  <c r="K47" i="1"/>
  <c r="L47" i="1"/>
  <c r="K36" i="1"/>
  <c r="L36" i="1"/>
  <c r="L9" i="1"/>
  <c r="L16" i="1"/>
  <c r="L18" i="1"/>
  <c r="L24" i="1"/>
  <c r="L27" i="1"/>
  <c r="L7" i="1"/>
  <c r="K9" i="1"/>
  <c r="K16" i="1"/>
  <c r="K18" i="1"/>
  <c r="K24" i="1"/>
  <c r="K27" i="1"/>
  <c r="K7" i="1"/>
  <c r="K5" i="1"/>
  <c r="K13" i="1"/>
  <c r="K17" i="1"/>
  <c r="K10" i="1"/>
  <c r="K22" i="1"/>
  <c r="K142" i="1" l="1"/>
  <c r="K129" i="1"/>
  <c r="K163" i="1" s="1"/>
  <c r="K143" i="1"/>
  <c r="I163" i="1"/>
  <c r="J176" i="1"/>
  <c r="AB176" i="1" s="1"/>
  <c r="J174" i="1"/>
  <c r="AB174" i="1" s="1"/>
  <c r="AS18" i="3"/>
  <c r="K137" i="1"/>
  <c r="AC137" i="1" s="1"/>
  <c r="M18" i="1" s="1"/>
  <c r="AB137" i="1"/>
  <c r="K155" i="1"/>
  <c r="K180" i="1" s="1"/>
  <c r="I176" i="1"/>
  <c r="AA176" i="1" s="1"/>
  <c r="I174" i="1"/>
  <c r="AA174" i="1" s="1"/>
  <c r="K144" i="1"/>
  <c r="AA144" i="1"/>
  <c r="J183" i="1"/>
  <c r="AB183" i="1" s="1"/>
  <c r="J164" i="1"/>
  <c r="AB164" i="1" s="1"/>
  <c r="AU88" i="3"/>
  <c r="I164" i="1"/>
  <c r="AA164" i="1" s="1"/>
  <c r="K131" i="1"/>
  <c r="K147" i="1"/>
  <c r="AC147" i="1" s="1"/>
  <c r="AA147" i="1"/>
  <c r="K156" i="1"/>
  <c r="K178" i="1" s="1"/>
  <c r="J178" i="1"/>
  <c r="J181" i="1"/>
  <c r="AB181" i="1" s="1"/>
  <c r="I181" i="1"/>
  <c r="AA181" i="1" s="1"/>
  <c r="AS54" i="3"/>
  <c r="AU79" i="3"/>
  <c r="AU74" i="3"/>
  <c r="AS40" i="3"/>
  <c r="AU95" i="3"/>
  <c r="AS12" i="3"/>
  <c r="AU96" i="3"/>
  <c r="AU29" i="3"/>
  <c r="AS66" i="3"/>
  <c r="AS28" i="3"/>
  <c r="AU34" i="3"/>
  <c r="AS78" i="3"/>
  <c r="AS76" i="3"/>
  <c r="AS80" i="3"/>
  <c r="AS8" i="3"/>
  <c r="AU17" i="3"/>
  <c r="AU86" i="3"/>
  <c r="L251" i="1"/>
  <c r="K181" i="1"/>
  <c r="AC181" i="1" s="1"/>
  <c r="AC144" i="1"/>
  <c r="AC131" i="1"/>
  <c r="M9" i="1" s="1"/>
  <c r="K170" i="1"/>
  <c r="AC170" i="1" s="1"/>
  <c r="K176" i="1"/>
  <c r="AC176" i="1" s="1"/>
  <c r="AC143" i="1"/>
  <c r="M23" i="1" s="1"/>
  <c r="K174" i="1"/>
  <c r="AC174" i="1" s="1"/>
  <c r="AC142" i="1"/>
  <c r="L195" i="1"/>
  <c r="K183" i="1"/>
  <c r="AC183" i="1" s="1"/>
  <c r="L197" i="1"/>
  <c r="L283" i="1"/>
  <c r="L252" i="1"/>
  <c r="K164" i="1"/>
  <c r="AC164" i="1" s="1"/>
  <c r="M27" i="1"/>
  <c r="M16" i="1"/>
  <c r="M24" i="1"/>
  <c r="L213" i="1"/>
  <c r="L271" i="1"/>
  <c r="L264" i="1"/>
  <c r="L209" i="1"/>
  <c r="L227" i="1"/>
  <c r="L236" i="1"/>
  <c r="L279" i="1"/>
  <c r="L284" i="1"/>
  <c r="L202" i="1"/>
  <c r="L229" i="1"/>
  <c r="L199" i="1"/>
  <c r="L215" i="1"/>
  <c r="L238" i="1"/>
  <c r="L232" i="1"/>
  <c r="L268" i="1"/>
  <c r="AJ15" i="5" l="1"/>
  <c r="AK15" i="5" s="1"/>
  <c r="AL15" i="5"/>
  <c r="N29" i="6"/>
  <c r="M29" i="6"/>
  <c r="AT5" i="3"/>
  <c r="AV5" i="3"/>
  <c r="AX5" i="3" s="1"/>
  <c r="AW5" i="3"/>
  <c r="K280" i="1"/>
  <c r="K259" i="1"/>
  <c r="K258" i="1"/>
  <c r="K234" i="1"/>
  <c r="K240" i="1"/>
  <c r="K231" i="1"/>
  <c r="K226" i="1"/>
  <c r="K211" i="1"/>
  <c r="K218" i="1"/>
  <c r="K212" i="1"/>
  <c r="K203" i="1"/>
  <c r="K194" i="1"/>
  <c r="G178" i="1"/>
  <c r="F178" i="1"/>
  <c r="F186" i="1"/>
  <c r="AA186" i="1" s="1"/>
  <c r="G186" i="1"/>
  <c r="AB186" i="1" s="1"/>
  <c r="F188" i="1"/>
  <c r="AA188" i="1" s="1"/>
  <c r="G188" i="1"/>
  <c r="AB188" i="1" s="1"/>
  <c r="F173" i="1"/>
  <c r="AA173" i="1" s="1"/>
  <c r="G173" i="1"/>
  <c r="AB173" i="1" s="1"/>
  <c r="F182" i="1"/>
  <c r="AA182" i="1" s="1"/>
  <c r="G182" i="1"/>
  <c r="AB182" i="1" s="1"/>
  <c r="F179" i="1"/>
  <c r="AA179" i="1" s="1"/>
  <c r="G179" i="1"/>
  <c r="AB179" i="1" s="1"/>
  <c r="F165" i="1"/>
  <c r="G165" i="1"/>
  <c r="F180" i="1"/>
  <c r="G180" i="1"/>
  <c r="F177" i="1"/>
  <c r="G177" i="1"/>
  <c r="G163" i="1"/>
  <c r="F163" i="1"/>
  <c r="H153" i="1"/>
  <c r="H140" i="1"/>
  <c r="H146" i="1"/>
  <c r="AC146" i="1" s="1"/>
  <c r="H151" i="1"/>
  <c r="H149" i="1"/>
  <c r="H130" i="1"/>
  <c r="H165" i="1" s="1"/>
  <c r="H155" i="1"/>
  <c r="H180" i="1" s="1"/>
  <c r="H154" i="1"/>
  <c r="H177" i="1" s="1"/>
  <c r="H156" i="1"/>
  <c r="H178" i="1" s="1"/>
  <c r="H129" i="1"/>
  <c r="H163" i="1" s="1"/>
  <c r="K75" i="1"/>
  <c r="L75" i="1"/>
  <c r="K83" i="1"/>
  <c r="L245" i="1" s="1"/>
  <c r="L83" i="1"/>
  <c r="K80" i="1"/>
  <c r="L80" i="1"/>
  <c r="K73" i="1"/>
  <c r="L73" i="1"/>
  <c r="K43" i="1"/>
  <c r="L43" i="1"/>
  <c r="K52" i="1"/>
  <c r="L52" i="1"/>
  <c r="K45" i="1"/>
  <c r="L45" i="1"/>
  <c r="K42" i="1"/>
  <c r="L42" i="1"/>
  <c r="L13" i="1"/>
  <c r="L17" i="1"/>
  <c r="L10" i="1"/>
  <c r="L22" i="1"/>
  <c r="L4" i="1"/>
  <c r="L5" i="1"/>
  <c r="L6" i="1"/>
  <c r="K4" i="1"/>
  <c r="K6" i="1"/>
  <c r="G10" i="6"/>
  <c r="F10" i="6"/>
  <c r="G70" i="5"/>
  <c r="G17" i="5"/>
  <c r="G7" i="5"/>
  <c r="G42" i="5"/>
  <c r="G43" i="5"/>
  <c r="G5" i="5"/>
  <c r="G68" i="5"/>
  <c r="G22" i="5"/>
  <c r="G10" i="5"/>
  <c r="G23" i="5"/>
  <c r="G4" i="5"/>
  <c r="G44" i="5"/>
  <c r="G60" i="5"/>
  <c r="G6" i="5"/>
  <c r="G97" i="5"/>
  <c r="AR4" i="3"/>
  <c r="AT4" i="3"/>
  <c r="AV4" i="3"/>
  <c r="AX4" i="3" s="1"/>
  <c r="AW4" i="3"/>
  <c r="G70" i="4"/>
  <c r="G30" i="4"/>
  <c r="G32" i="4"/>
  <c r="G7" i="4"/>
  <c r="G31" i="4"/>
  <c r="G12" i="4"/>
  <c r="G68" i="4"/>
  <c r="G17" i="4"/>
  <c r="G18" i="4"/>
  <c r="G13" i="4"/>
  <c r="G14" i="4"/>
  <c r="G5" i="4"/>
  <c r="G62" i="4"/>
  <c r="G11" i="4"/>
  <c r="G10" i="4"/>
  <c r="K235" i="1"/>
  <c r="K225" i="1"/>
  <c r="D155" i="1"/>
  <c r="AB155" i="1" s="1"/>
  <c r="C155" i="1"/>
  <c r="AA155" i="1" s="1"/>
  <c r="C154" i="1"/>
  <c r="AA154" i="1" s="1"/>
  <c r="D154" i="1"/>
  <c r="AB154" i="1" s="1"/>
  <c r="D156" i="1"/>
  <c r="AB156" i="1" s="1"/>
  <c r="D178" i="1"/>
  <c r="C156" i="1"/>
  <c r="AA156" i="1" s="1"/>
  <c r="D129" i="1"/>
  <c r="D163" i="1" s="1"/>
  <c r="C129" i="1"/>
  <c r="AA129" i="1"/>
  <c r="D130" i="1"/>
  <c r="C130" i="1"/>
  <c r="AA130" i="1" s="1"/>
  <c r="AE97" i="1"/>
  <c r="AF97" i="1"/>
  <c r="AG97" i="1"/>
  <c r="AA97" i="1"/>
  <c r="AB97" i="1"/>
  <c r="AC97" i="1"/>
  <c r="K3" i="1"/>
  <c r="L3" i="1"/>
  <c r="K38" i="1"/>
  <c r="L38" i="1"/>
  <c r="K34" i="1"/>
  <c r="L34" i="1"/>
  <c r="K37" i="1"/>
  <c r="L37" i="1"/>
  <c r="K35" i="1"/>
  <c r="L35" i="1"/>
  <c r="K69" i="1"/>
  <c r="L69" i="1"/>
  <c r="K65" i="1"/>
  <c r="L65" i="1"/>
  <c r="K68" i="1"/>
  <c r="L68" i="1"/>
  <c r="K66" i="1"/>
  <c r="L66" i="1"/>
  <c r="I157" i="1"/>
  <c r="K157" i="1" s="1"/>
  <c r="L157" i="1"/>
  <c r="N157" i="1" s="1"/>
  <c r="O157" i="1"/>
  <c r="Q157" i="1" s="1"/>
  <c r="R157" i="1"/>
  <c r="T157" i="1" s="1"/>
  <c r="U157" i="1"/>
  <c r="W157" i="1" s="1"/>
  <c r="K193" i="1"/>
  <c r="C221" i="1"/>
  <c r="D221" i="1"/>
  <c r="E221" i="1"/>
  <c r="F221" i="1"/>
  <c r="G221" i="1"/>
  <c r="H221" i="1"/>
  <c r="I221" i="1"/>
  <c r="J221" i="1"/>
  <c r="C253" i="1"/>
  <c r="D253" i="1"/>
  <c r="E253" i="1"/>
  <c r="F253" i="1"/>
  <c r="G253" i="1"/>
  <c r="H253" i="1"/>
  <c r="I253" i="1"/>
  <c r="J253" i="1"/>
  <c r="K257" i="1"/>
  <c r="C285" i="1"/>
  <c r="D285" i="1"/>
  <c r="E285" i="1"/>
  <c r="F285" i="1"/>
  <c r="G285" i="1"/>
  <c r="H285" i="1"/>
  <c r="I285" i="1"/>
  <c r="J285" i="1"/>
  <c r="C165" i="1"/>
  <c r="X157" i="1"/>
  <c r="F157" i="1"/>
  <c r="H157" i="1" s="1"/>
  <c r="M10" i="1"/>
  <c r="C163" i="1"/>
  <c r="C180" i="1"/>
  <c r="AY6" i="3" l="1"/>
  <c r="AY24" i="3"/>
  <c r="D165" i="1"/>
  <c r="AB165" i="1" s="1"/>
  <c r="AB130" i="1"/>
  <c r="E156" i="1"/>
  <c r="C178" i="1"/>
  <c r="AA178" i="1" s="1"/>
  <c r="D177" i="1"/>
  <c r="AB177" i="1" s="1"/>
  <c r="M74" i="1"/>
  <c r="M92" i="1"/>
  <c r="M90" i="1"/>
  <c r="M44" i="1"/>
  <c r="M61" i="1"/>
  <c r="M59" i="1"/>
  <c r="AC140" i="1"/>
  <c r="M17" i="1" s="1"/>
  <c r="AC151" i="1"/>
  <c r="M22" i="1" s="1"/>
  <c r="H179" i="1"/>
  <c r="AC179" i="1" s="1"/>
  <c r="AC149" i="1"/>
  <c r="E178" i="1"/>
  <c r="AC178" i="1" s="1"/>
  <c r="AC156" i="1"/>
  <c r="M7" i="1" s="1"/>
  <c r="AC153" i="1"/>
  <c r="M13" i="1" s="1"/>
  <c r="M70" i="1"/>
  <c r="M39" i="1"/>
  <c r="H173" i="1"/>
  <c r="AC173" i="1" s="1"/>
  <c r="M79" i="1"/>
  <c r="M84" i="1"/>
  <c r="M91" i="1"/>
  <c r="M86" i="1"/>
  <c r="M82" i="1"/>
  <c r="M85" i="1"/>
  <c r="M81" i="1"/>
  <c r="L201" i="1"/>
  <c r="L262" i="1"/>
  <c r="M51" i="1"/>
  <c r="M46" i="1"/>
  <c r="M54" i="1"/>
  <c r="M55" i="1"/>
  <c r="M60" i="1"/>
  <c r="M50" i="1"/>
  <c r="M53" i="1"/>
  <c r="AA165" i="1"/>
  <c r="L233" i="1"/>
  <c r="M77" i="1"/>
  <c r="M87" i="1"/>
  <c r="M72" i="1"/>
  <c r="M56" i="1"/>
  <c r="M49" i="1"/>
  <c r="M40" i="1"/>
  <c r="L240" i="1"/>
  <c r="L203" i="1"/>
  <c r="AA180" i="1"/>
  <c r="L259" i="1"/>
  <c r="L265" i="1"/>
  <c r="L278" i="1"/>
  <c r="L234" i="1"/>
  <c r="L260" i="1"/>
  <c r="L198" i="1"/>
  <c r="M67" i="1"/>
  <c r="M88" i="1"/>
  <c r="M78" i="1"/>
  <c r="M89" i="1"/>
  <c r="M76" i="1"/>
  <c r="M71" i="1"/>
  <c r="L241" i="1"/>
  <c r="L269" i="1"/>
  <c r="L270" i="1"/>
  <c r="L210" i="1"/>
  <c r="M47" i="1"/>
  <c r="M57" i="1"/>
  <c r="M58" i="1"/>
  <c r="M48" i="1"/>
  <c r="M36" i="1"/>
  <c r="M41" i="1"/>
  <c r="AS5" i="3"/>
  <c r="AU4" i="3"/>
  <c r="AB178" i="1"/>
  <c r="AB163" i="1"/>
  <c r="AA163" i="1"/>
  <c r="AD97" i="1"/>
  <c r="L258" i="1"/>
  <c r="H186" i="1"/>
  <c r="AC186" i="1" s="1"/>
  <c r="L226" i="1"/>
  <c r="L280" i="1"/>
  <c r="H188" i="1"/>
  <c r="AC188" i="1" s="1"/>
  <c r="L257" i="1"/>
  <c r="L194" i="1"/>
  <c r="L231" i="1"/>
  <c r="M66" i="1"/>
  <c r="M34" i="1"/>
  <c r="E130" i="1"/>
  <c r="AU5" i="3"/>
  <c r="C177" i="1"/>
  <c r="AA177" i="1" s="1"/>
  <c r="K253" i="1"/>
  <c r="M12" i="1"/>
  <c r="L212" i="1"/>
  <c r="K285" i="1"/>
  <c r="E154" i="1"/>
  <c r="AC154" i="1" s="1"/>
  <c r="E155" i="1"/>
  <c r="AC155" i="1" s="1"/>
  <c r="L235" i="1"/>
  <c r="L211" i="1"/>
  <c r="L218" i="1"/>
  <c r="M80" i="1"/>
  <c r="D180" i="1"/>
  <c r="AB180" i="1" s="1"/>
  <c r="M52" i="1"/>
  <c r="M38" i="1"/>
  <c r="M35" i="1"/>
  <c r="AS4" i="3"/>
  <c r="E129" i="1"/>
  <c r="M68" i="1"/>
  <c r="M43" i="1"/>
  <c r="AB129" i="1"/>
  <c r="M42" i="1"/>
  <c r="L225" i="1"/>
  <c r="M75" i="1"/>
  <c r="M73" i="1"/>
  <c r="H182" i="1"/>
  <c r="AC182" i="1" s="1"/>
  <c r="M69" i="1"/>
  <c r="L193" i="1"/>
  <c r="M45" i="1"/>
  <c r="K221" i="1"/>
  <c r="M37" i="1"/>
  <c r="C157" i="1"/>
  <c r="E157" i="1" s="1"/>
  <c r="AC157" i="1" s="1"/>
  <c r="M65" i="1"/>
  <c r="M83" i="1"/>
  <c r="E165" i="1" l="1"/>
  <c r="AC165" i="1" s="1"/>
  <c r="AC130" i="1"/>
  <c r="M4" i="1" s="1"/>
  <c r="M6" i="1"/>
  <c r="E177" i="1"/>
  <c r="AC177" i="1" s="1"/>
  <c r="M5" i="1"/>
  <c r="E180" i="1"/>
  <c r="AC180" i="1" s="1"/>
  <c r="E163" i="1"/>
  <c r="AC163" i="1" s="1"/>
  <c r="AC129" i="1"/>
  <c r="M3" i="1" s="1"/>
  <c r="AA157" i="1"/>
  <c r="AD139" i="1" l="1"/>
  <c r="AD136" i="1"/>
  <c r="AD145" i="1"/>
  <c r="AD138" i="1"/>
  <c r="AD134" i="1"/>
  <c r="AD147" i="1"/>
  <c r="AD133" i="1"/>
  <c r="AD141" i="1"/>
  <c r="AD148" i="1"/>
  <c r="AD150" i="1"/>
  <c r="AD135" i="1"/>
  <c r="AD132" i="1"/>
  <c r="AD152" i="1"/>
  <c r="AD142" i="1"/>
  <c r="AD144" i="1"/>
  <c r="AD143" i="1"/>
  <c r="AD155" i="1"/>
  <c r="AD131" i="1"/>
  <c r="AD137" i="1"/>
  <c r="AD146" i="1"/>
  <c r="AD129" i="1"/>
  <c r="AD153" i="1"/>
  <c r="AD149" i="1"/>
  <c r="AD151" i="1"/>
  <c r="AD140" i="1"/>
  <c r="AD130" i="1"/>
  <c r="AD154" i="1"/>
  <c r="AD156" i="1"/>
  <c r="AR20" i="3" l="1"/>
  <c r="AY21" i="3" s="1"/>
  <c r="AV20" i="3"/>
  <c r="AX20" i="3" s="1"/>
  <c r="AY27" i="3" l="1"/>
  <c r="AY22" i="3"/>
  <c r="AY5" i="3"/>
  <c r="AY9" i="3"/>
  <c r="AY42" i="3"/>
  <c r="AY20" i="3"/>
  <c r="AS20" i="3"/>
  <c r="AU20" i="3"/>
</calcChain>
</file>

<file path=xl/sharedStrings.xml><?xml version="1.0" encoding="utf-8"?>
<sst xmlns="http://schemas.openxmlformats.org/spreadsheetml/2006/main" count="6529" uniqueCount="338">
  <si>
    <t>MESTO</t>
  </si>
  <si>
    <t>EKIPA</t>
  </si>
  <si>
    <t>TOČKE (sortirano po: skupaj, m diff)</t>
  </si>
  <si>
    <t>TOČKE</t>
  </si>
  <si>
    <t>GALIŽANA</t>
  </si>
  <si>
    <t>KOPER</t>
  </si>
  <si>
    <t>ŽIČE</t>
  </si>
  <si>
    <t>HRVATINI</t>
  </si>
  <si>
    <t>GORNJA BISTRICA</t>
  </si>
  <si>
    <t>LJUBLJANA</t>
  </si>
  <si>
    <t>KOZA NOSTRA</t>
  </si>
  <si>
    <t>STRUNJAN</t>
  </si>
  <si>
    <t>SKUPAJ</t>
  </si>
  <si>
    <t>AVG NA TURNIR</t>
  </si>
  <si>
    <t xml:space="preserve">M DIFF </t>
  </si>
  <si>
    <t>Robe Varie</t>
  </si>
  <si>
    <t>Mazza La Panda</t>
  </si>
  <si>
    <t>Panda La Mazza</t>
  </si>
  <si>
    <t>C.I. Pola</t>
  </si>
  <si>
    <t>Stara Kortina</t>
  </si>
  <si>
    <t>TEKME</t>
  </si>
  <si>
    <t>SUM / 
SKUPNI AVG</t>
  </si>
  <si>
    <t>GIRONI</t>
  </si>
  <si>
    <t>ZMAGE, PORAZI, NEODLOČENO (sortirano po: zmage – porazi, zmage)</t>
  </si>
  <si>
    <t>Z</t>
  </si>
  <si>
    <t>N</t>
  </si>
  <si>
    <t>P</t>
  </si>
  <si>
    <t>Z – P</t>
  </si>
  <si>
    <t>AVG Z</t>
  </si>
  <si>
    <t>AVG N</t>
  </si>
  <si>
    <t>AVG P</t>
  </si>
  <si>
    <t>MACE NAREJENE, PREJETE, RAZLIKA (sortirano po M diff, M +)</t>
  </si>
  <si>
    <t>M +</t>
  </si>
  <si>
    <t xml:space="preserve">M - </t>
  </si>
  <si>
    <t>M diff</t>
  </si>
  <si>
    <t>M + / SKUPNI SUM</t>
  </si>
  <si>
    <t>+</t>
  </si>
  <si>
    <t>-</t>
  </si>
  <si>
    <t>diff</t>
  </si>
  <si>
    <t>AVG:</t>
  </si>
  <si>
    <t>POVPREČNE MACE NA GIRON: NAREJENE, PREJETE, RAZLIKA (sortirano PM diff, PM +)</t>
  </si>
  <si>
    <t>PM +</t>
  </si>
  <si>
    <t xml:space="preserve">PM - </t>
  </si>
  <si>
    <t>PM diff</t>
  </si>
  <si>
    <t>FUORICAMPI</t>
  </si>
  <si>
    <t>FC</t>
  </si>
  <si>
    <t>AVG NA GIRON</t>
  </si>
  <si>
    <t>SUM</t>
  </si>
  <si>
    <t>OBRAMBE</t>
  </si>
  <si>
    <t>O</t>
  </si>
  <si>
    <t>IZBIJANJA</t>
  </si>
  <si>
    <t>I</t>
  </si>
  <si>
    <t>skupno število zmag</t>
  </si>
  <si>
    <t>skupno število neodločenih izidov</t>
  </si>
  <si>
    <t>skupno število porazov</t>
  </si>
  <si>
    <t>skupno število narejenih mac</t>
  </si>
  <si>
    <t>M -</t>
  </si>
  <si>
    <t>skupno število prejetih mac</t>
  </si>
  <si>
    <t>skupna razlika narejenih in prejetih mac</t>
  </si>
  <si>
    <t>povprečno število narejenih mac na odigran giron</t>
  </si>
  <si>
    <t>PM -</t>
  </si>
  <si>
    <t>povprečno število dobljenih mac na odigran giron</t>
  </si>
  <si>
    <t>povprečna razlika narejenih in prejetih mac na giron</t>
  </si>
  <si>
    <t>skupno število fuoricampov ekipe</t>
  </si>
  <si>
    <t>skupno število uspešnih obramb ekipe</t>
  </si>
  <si>
    <t xml:space="preserve">I </t>
  </si>
  <si>
    <t>skupno število uspešnih izbijanj baze ekipe</t>
  </si>
  <si>
    <t>Mesto</t>
  </si>
  <si>
    <t>Ekipa</t>
  </si>
  <si>
    <t>Tu</t>
  </si>
  <si>
    <t>Tk</t>
  </si>
  <si>
    <t>To</t>
  </si>
  <si>
    <t xml:space="preserve"> +/-</t>
  </si>
  <si>
    <t>IME</t>
  </si>
  <si>
    <t>PRIIMEK</t>
  </si>
  <si>
    <t>MACE NAREJENE, AVG NA GIRON, # FC</t>
  </si>
  <si>
    <t>M SUM</t>
  </si>
  <si>
    <t>M AVG</t>
  </si>
  <si>
    <t>FC AVG</t>
  </si>
  <si>
    <t>ŽIĆE</t>
  </si>
  <si>
    <t>LUBLJANA</t>
  </si>
  <si>
    <t>TURNIR</t>
  </si>
  <si>
    <t>KAJ ČE?</t>
  </si>
  <si>
    <t>DIFF</t>
  </si>
  <si>
    <t>EKP</t>
  </si>
  <si>
    <t>AVG</t>
  </si>
  <si>
    <t>Jaka</t>
  </si>
  <si>
    <t>Vran</t>
  </si>
  <si>
    <t>RVA</t>
  </si>
  <si>
    <t>Damjan</t>
  </si>
  <si>
    <t>Jurič</t>
  </si>
  <si>
    <t>MLP</t>
  </si>
  <si>
    <t>Martin</t>
  </si>
  <si>
    <t>Stražar</t>
  </si>
  <si>
    <t>Vučko</t>
  </si>
  <si>
    <t>Daničič</t>
  </si>
  <si>
    <t>PLM</t>
  </si>
  <si>
    <t>Rok</t>
  </si>
  <si>
    <t>Slama</t>
  </si>
  <si>
    <t>Urban</t>
  </si>
  <si>
    <t>Hrvatin</t>
  </si>
  <si>
    <t>Tina</t>
  </si>
  <si>
    <t>Lebar</t>
  </si>
  <si>
    <t>Jernej</t>
  </si>
  <si>
    <t>Žvokelj</t>
  </si>
  <si>
    <t>Božo</t>
  </si>
  <si>
    <t>SKO</t>
  </si>
  <si>
    <t>Ervino</t>
  </si>
  <si>
    <t>Quarantotto</t>
  </si>
  <si>
    <t>CIP</t>
  </si>
  <si>
    <t>Luciano</t>
  </si>
  <si>
    <t>Lucchesi</t>
  </si>
  <si>
    <t>Matjaž</t>
  </si>
  <si>
    <t>Derin</t>
  </si>
  <si>
    <t>Anton</t>
  </si>
  <si>
    <t>Štokovič</t>
  </si>
  <si>
    <t>Simon</t>
  </si>
  <si>
    <t>AVG M</t>
  </si>
  <si>
    <t>povprečno število doseženih mac na odigran turnir</t>
  </si>
  <si>
    <t>AVG F</t>
  </si>
  <si>
    <t>povprečno število doseženih fuorikampov na odigran turnir</t>
  </si>
  <si>
    <t>skupno število mac, ki bi jih igralec dosegel, če bi igral na vseh turnirjih (AVG M × 8)</t>
  </si>
  <si>
    <t>razlika do napadalca pred trenutnim napadalcem</t>
  </si>
  <si>
    <t>U SUM</t>
  </si>
  <si>
    <t>U</t>
  </si>
  <si>
    <t>LJBULJANA</t>
  </si>
  <si>
    <t>AVG U</t>
  </si>
  <si>
    <t>skupno število ulovljenih pandolov</t>
  </si>
  <si>
    <t>povprečje ulovljenih pandolov na odigran giron v obrambi</t>
  </si>
  <si>
    <t>povprečje ulovljenih pandolov na odigran turinir</t>
  </si>
  <si>
    <t>IZBITA BAZA: SKUPAJ, AVG NA GIRON</t>
  </si>
  <si>
    <t>I SUM</t>
  </si>
  <si>
    <t>AVG I</t>
  </si>
  <si>
    <t>skupno število izbitih baz</t>
  </si>
  <si>
    <t>povprečje izbitih baz na odigran giron v obrambi</t>
  </si>
  <si>
    <t>povprečje izbitih baz na odirgan turnir</t>
  </si>
  <si>
    <t>Liga</t>
  </si>
  <si>
    <t>TOČKE Razlika</t>
  </si>
  <si>
    <t>MAZZE</t>
  </si>
  <si>
    <t>MAZZE Razlika</t>
  </si>
  <si>
    <t>MAZZE Povprečne</t>
  </si>
  <si>
    <t>MAZZE Povprečna razlika</t>
  </si>
  <si>
    <t>Štrbac</t>
  </si>
  <si>
    <t>Damijanič</t>
  </si>
  <si>
    <t>ŠT. ODIGRANIH GIRONOV*</t>
  </si>
  <si>
    <t>*</t>
  </si>
  <si>
    <t>skupno število gironov, ki jih je odigrala ekipa/e, katere član je bil igralec/ka</t>
  </si>
  <si>
    <t>OKRAJŠAVA</t>
  </si>
  <si>
    <t>INDEstructiballs</t>
  </si>
  <si>
    <t>Fracanapa</t>
  </si>
  <si>
    <t>Prekmurski Pandolaši</t>
  </si>
  <si>
    <t>Forza Mazza</t>
  </si>
  <si>
    <t>Strupene Gosenice</t>
  </si>
  <si>
    <t>FMA</t>
  </si>
  <si>
    <t>Agostini Pregelj</t>
  </si>
  <si>
    <t>Mihael</t>
  </si>
  <si>
    <t>Andrejašič</t>
  </si>
  <si>
    <t>Vid</t>
  </si>
  <si>
    <t>Avdič Batista</t>
  </si>
  <si>
    <t>Mihaela</t>
  </si>
  <si>
    <t>Bači</t>
  </si>
  <si>
    <t>Luka</t>
  </si>
  <si>
    <t>Bičič</t>
  </si>
  <si>
    <t>Toni</t>
  </si>
  <si>
    <t>Bračanov</t>
  </si>
  <si>
    <t>Karin</t>
  </si>
  <si>
    <t>Favento</t>
  </si>
  <si>
    <t>Zmago</t>
  </si>
  <si>
    <t>Filipčič</t>
  </si>
  <si>
    <t>Rene</t>
  </si>
  <si>
    <t>Furlan</t>
  </si>
  <si>
    <t>Rajko</t>
  </si>
  <si>
    <t>Kompan</t>
  </si>
  <si>
    <t>Gal</t>
  </si>
  <si>
    <t>Košnik</t>
  </si>
  <si>
    <t>Borut</t>
  </si>
  <si>
    <t>Lisjak</t>
  </si>
  <si>
    <t>Dejan</t>
  </si>
  <si>
    <t>Markovič</t>
  </si>
  <si>
    <t>Mitja</t>
  </si>
  <si>
    <t>Obid</t>
  </si>
  <si>
    <t>Aleksandra</t>
  </si>
  <si>
    <t>Pančur</t>
  </si>
  <si>
    <t>Branko</t>
  </si>
  <si>
    <t>Podgornik</t>
  </si>
  <si>
    <t>Prodan</t>
  </si>
  <si>
    <t>Piero</t>
  </si>
  <si>
    <t>Rotter</t>
  </si>
  <si>
    <t>Dario</t>
  </si>
  <si>
    <t>Tadej</t>
  </si>
  <si>
    <t>Žižek</t>
  </si>
  <si>
    <t>IND</t>
  </si>
  <si>
    <t>SGO</t>
  </si>
  <si>
    <t>FRA</t>
  </si>
  <si>
    <t>PPA</t>
  </si>
  <si>
    <t>A</t>
  </si>
  <si>
    <t>B</t>
  </si>
  <si>
    <t>Polfinale</t>
  </si>
  <si>
    <t>Finale</t>
  </si>
  <si>
    <t/>
  </si>
  <si>
    <t>Žički Sončki</t>
  </si>
  <si>
    <t>Povoženi Paradajzi</t>
  </si>
  <si>
    <t>Kroniki</t>
  </si>
  <si>
    <t>Tigrice</t>
  </si>
  <si>
    <t>Žiče Backup</t>
  </si>
  <si>
    <t>Žiče Underground</t>
  </si>
  <si>
    <t>Marko</t>
  </si>
  <si>
    <t>Pučnik</t>
  </si>
  <si>
    <t>Deniz</t>
  </si>
  <si>
    <t>Blazinšek</t>
  </si>
  <si>
    <t>Irenej</t>
  </si>
  <si>
    <t>Rečnik</t>
  </si>
  <si>
    <t>Podkubovšek</t>
  </si>
  <si>
    <t>Benjamin</t>
  </si>
  <si>
    <t>Grašič</t>
  </si>
  <si>
    <t>Bruno</t>
  </si>
  <si>
    <t>Simčič</t>
  </si>
  <si>
    <t>Stopar</t>
  </si>
  <si>
    <t>Monika</t>
  </si>
  <si>
    <t>Anita</t>
  </si>
  <si>
    <t>Edi</t>
  </si>
  <si>
    <t>Miha</t>
  </si>
  <si>
    <t>Šajtegl</t>
  </si>
  <si>
    <t>Blaž</t>
  </si>
  <si>
    <t>Posinek</t>
  </si>
  <si>
    <t>Črt</t>
  </si>
  <si>
    <t>Čander</t>
  </si>
  <si>
    <t>Matej</t>
  </si>
  <si>
    <t>Plesnik</t>
  </si>
  <si>
    <t>Srečko</t>
  </si>
  <si>
    <t>Lazar</t>
  </si>
  <si>
    <t>Vojko</t>
  </si>
  <si>
    <t>Romih</t>
  </si>
  <si>
    <t>Sandi</t>
  </si>
  <si>
    <t>Aleš</t>
  </si>
  <si>
    <t>Slatenšek</t>
  </si>
  <si>
    <t>PPR</t>
  </si>
  <si>
    <t>ŽBA</t>
  </si>
  <si>
    <t>TIG</t>
  </si>
  <si>
    <t>ŽUN</t>
  </si>
  <si>
    <t>KRO</t>
  </si>
  <si>
    <t>ŽSO</t>
  </si>
  <si>
    <t>Četrtfinale</t>
  </si>
  <si>
    <t>PGD Hrvatini</t>
  </si>
  <si>
    <t>Mimoza</t>
  </si>
  <si>
    <t>PGD</t>
  </si>
  <si>
    <t>MIM</t>
  </si>
  <si>
    <t>Banko</t>
  </si>
  <si>
    <t>Dokl</t>
  </si>
  <si>
    <t>Domen</t>
  </si>
  <si>
    <t>Gorup</t>
  </si>
  <si>
    <t>Klemen</t>
  </si>
  <si>
    <t>Masalin</t>
  </si>
  <si>
    <t>Danijel</t>
  </si>
  <si>
    <t>Nežič</t>
  </si>
  <si>
    <t>Dinko</t>
  </si>
  <si>
    <t>Danijela</t>
  </si>
  <si>
    <t>Pirš</t>
  </si>
  <si>
    <t>David</t>
  </si>
  <si>
    <t>Slavko</t>
  </si>
  <si>
    <t>Savič</t>
  </si>
  <si>
    <t>Beno</t>
  </si>
  <si>
    <t>Zrinski</t>
  </si>
  <si>
    <t>Žiče Undergound</t>
  </si>
  <si>
    <t>Absolutne Vevrce</t>
  </si>
  <si>
    <t>Breka Fest</t>
  </si>
  <si>
    <t>D.A.M.B.</t>
  </si>
  <si>
    <t>Prejkmurci</t>
  </si>
  <si>
    <t>Puranji Čunder</t>
  </si>
  <si>
    <t>BMV Tropicano</t>
  </si>
  <si>
    <t>AVE</t>
  </si>
  <si>
    <t>BMV</t>
  </si>
  <si>
    <t>BFE</t>
  </si>
  <si>
    <t>PRE</t>
  </si>
  <si>
    <t>PČU</t>
  </si>
  <si>
    <t>Aleksi</t>
  </si>
  <si>
    <t>Bohinec</t>
  </si>
  <si>
    <t>Jan</t>
  </si>
  <si>
    <t>Bošnjak</t>
  </si>
  <si>
    <t>Davor</t>
  </si>
  <si>
    <t>Gras</t>
  </si>
  <si>
    <t>Andrej</t>
  </si>
  <si>
    <t>Kelenc</t>
  </si>
  <si>
    <t>Klajžar</t>
  </si>
  <si>
    <t>Kolar</t>
  </si>
  <si>
    <t>Kozar</t>
  </si>
  <si>
    <t>Miran</t>
  </si>
  <si>
    <t>Lackovič</t>
  </si>
  <si>
    <t>Vlado</t>
  </si>
  <si>
    <t>Majcen</t>
  </si>
  <si>
    <t>Grega</t>
  </si>
  <si>
    <t>Matko</t>
  </si>
  <si>
    <t>Amadej</t>
  </si>
  <si>
    <t>Močnik</t>
  </si>
  <si>
    <t>Nejc</t>
  </si>
  <si>
    <t>Pesjak</t>
  </si>
  <si>
    <t>Andreja</t>
  </si>
  <si>
    <t>Prša</t>
  </si>
  <si>
    <t>Tomaž</t>
  </si>
  <si>
    <t>Alen</t>
  </si>
  <si>
    <t>Škerget</t>
  </si>
  <si>
    <t>Marija</t>
  </si>
  <si>
    <t>Škulj</t>
  </si>
  <si>
    <t>Kaja</t>
  </si>
  <si>
    <t>Štritof</t>
  </si>
  <si>
    <t>Vavtar</t>
  </si>
  <si>
    <t>G</t>
  </si>
  <si>
    <t>DMB</t>
  </si>
  <si>
    <t>Ervin</t>
  </si>
  <si>
    <t>Rupena</t>
  </si>
  <si>
    <t>Nik</t>
  </si>
  <si>
    <t>Pobega</t>
  </si>
  <si>
    <t>Matic</t>
  </si>
  <si>
    <t>Rupena Moravče</t>
  </si>
  <si>
    <t>Bela Tema</t>
  </si>
  <si>
    <t>Tramontana</t>
  </si>
  <si>
    <t>KŠOK Crew</t>
  </si>
  <si>
    <t>RMO</t>
  </si>
  <si>
    <t>TRA</t>
  </si>
  <si>
    <t>Klemen Marija</t>
  </si>
  <si>
    <t>Kristjan Marija</t>
  </si>
  <si>
    <t>Kocjančič</t>
  </si>
  <si>
    <t>Peter</t>
  </si>
  <si>
    <t>Perčič</t>
  </si>
  <si>
    <t>Vidergar</t>
  </si>
  <si>
    <t>Abdel-Karim</t>
  </si>
  <si>
    <t>Ali</t>
  </si>
  <si>
    <t>Maja</t>
  </si>
  <si>
    <t>Ferfolja</t>
  </si>
  <si>
    <t>Metka</t>
  </si>
  <si>
    <t>Ravnik</t>
  </si>
  <si>
    <t>Artur</t>
  </si>
  <si>
    <t>Steffe</t>
  </si>
  <si>
    <t>Paulin</t>
  </si>
  <si>
    <t>Robi</t>
  </si>
  <si>
    <t>BTE</t>
  </si>
  <si>
    <t>KŠK</t>
  </si>
  <si>
    <t>Elio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</si>
</sst>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\+0\ ;\-0;0"/>
    <numFmt numFmtId="165" formatCode="0.000"/>
    <numFmt numFmtId="166" formatCode="\+0;\-0;0"/>
    <numFmt numFmtId="167" formatCode="\+0.00;\-0.00;0.00"/>
  </numFmts>
  <fonts count="5">
    <font>
      <sz val="10"/>
      <name val="Arial"/>
      <family val="2"/>
      <charset val="238"/>
    </font>
    <font>
      <sz val="10"/>
      <name val="Mangal"/>
      <family val="2"/>
      <charset val="238"/>
    </font>
    <font>
      <sz val="10"/>
      <name val="Lohit Hindi"/>
      <family val="2"/>
      <charset val="238"/>
    </font>
    <font>
      <b/>
      <sz val="10"/>
      <name val="Arial"/>
      <family val="2"/>
      <charset val="238"/>
    </font>
    <font>
      <b/>
      <sz val="10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10"/>
        <bgColor indexed="60"/>
      </patternFill>
    </fill>
    <fill>
      <patternFill patternType="solid">
        <fgColor indexed="8"/>
        <bgColor indexed="58"/>
      </patternFill>
    </fill>
    <fill>
      <patternFill patternType="solid">
        <fgColor indexed="13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22"/>
        <bgColor indexed="31"/>
      </patternFill>
    </fill>
    <fill>
      <patternFill patternType="solid">
        <fgColor indexed="57"/>
        <bgColor indexed="21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64"/>
      </patternFill>
    </fill>
    <fill>
      <patternFill patternType="solid"/>
    </fill>
  </fills>
  <borders count="4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 applyNumberFormat="0" applyFill="0" applyBorder="0">
      <protection locked="0"/>
    </xf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</cellStyleXfs>
  <cellXfs count="181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/>
    <xf numFmtId="0" fontId="0" fillId="0" borderId="4" xfId="0" applyFont="1" applyBorder="1" applyAlignment="1">
      <alignment horizontal="center" vertical="center" textRotation="90"/>
    </xf>
    <xf numFmtId="0" fontId="0" fillId="6" borderId="4" xfId="0" applyFont="1" applyFill="1" applyBorder="1" applyAlignment="1">
      <alignment horizontal="center" vertical="center" textRotation="90"/>
    </xf>
    <xf numFmtId="0" fontId="0" fillId="7" borderId="4" xfId="0" applyFont="1" applyFill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0" fontId="0" fillId="0" borderId="0" xfId="0" applyAlignment="1">
      <alignment textRotation="90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2" fontId="0" fillId="0" borderId="0" xfId="0" applyNumberFormat="1"/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/>
    </xf>
    <xf numFmtId="0" fontId="0" fillId="6" borderId="4" xfId="0" applyFont="1" applyFill="1" applyBorder="1" applyAlignment="1">
      <alignment horizontal="center"/>
    </xf>
    <xf numFmtId="0" fontId="0" fillId="7" borderId="4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Font="1" applyBorder="1"/>
    <xf numFmtId="0" fontId="0" fillId="0" borderId="6" xfId="0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0" fontId="0" fillId="0" borderId="0" xfId="0" applyNumberFormat="1"/>
    <xf numFmtId="164" fontId="0" fillId="0" borderId="4" xfId="0" applyNumberFormat="1" applyFont="1" applyBorder="1" applyAlignment="1">
      <alignment horizontal="center"/>
    </xf>
    <xf numFmtId="10" fontId="0" fillId="0" borderId="5" xfId="0" applyNumberFormat="1" applyBorder="1"/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9" xfId="0" applyBorder="1"/>
    <xf numFmtId="2" fontId="0" fillId="0" borderId="4" xfId="0" applyNumberFormat="1" applyBorder="1" applyAlignment="1">
      <alignment horizontal="center"/>
    </xf>
    <xf numFmtId="2" fontId="0" fillId="0" borderId="0" xfId="0" applyNumberFormat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Font="1" applyBorder="1"/>
    <xf numFmtId="2" fontId="0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Alignment="1">
      <alignment horizontal="center"/>
    </xf>
    <xf numFmtId="0" fontId="0" fillId="0" borderId="10" xfId="0" applyFont="1" applyBorder="1"/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/>
    <xf numFmtId="164" fontId="3" fillId="0" borderId="6" xfId="0" applyNumberFormat="1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0" xfId="0" applyAlignment="1">
      <alignment horizontal="left"/>
    </xf>
    <xf numFmtId="1" fontId="0" fillId="0" borderId="4" xfId="0" applyNumberForma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3" fillId="6" borderId="0" xfId="0" applyFont="1" applyFill="1"/>
    <xf numFmtId="0" fontId="0" fillId="0" borderId="0" xfId="0" applyFont="1" applyAlignment="1">
      <alignment horizontal="center"/>
    </xf>
    <xf numFmtId="0" fontId="3" fillId="7" borderId="0" xfId="0" applyFont="1" applyFill="1"/>
    <xf numFmtId="0" fontId="0" fillId="0" borderId="4" xfId="0" applyFont="1" applyFill="1" applyBorder="1"/>
    <xf numFmtId="0" fontId="0" fillId="0" borderId="4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1" fontId="0" fillId="0" borderId="4" xfId="0" applyNumberFormat="1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167" fontId="0" fillId="0" borderId="4" xfId="0" applyNumberForma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 textRotation="90"/>
    </xf>
    <xf numFmtId="0" fontId="0" fillId="6" borderId="11" xfId="0" applyFont="1" applyFill="1" applyBorder="1" applyAlignment="1">
      <alignment horizontal="center" vertical="center" textRotation="90"/>
    </xf>
    <xf numFmtId="0" fontId="0" fillId="7" borderId="11" xfId="0" applyFont="1" applyFill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0" fillId="0" borderId="11" xfId="0" applyBorder="1" applyAlignment="1">
      <alignment horizontal="center"/>
    </xf>
    <xf numFmtId="0" fontId="0" fillId="0" borderId="11" xfId="0" applyFont="1" applyBorder="1"/>
    <xf numFmtId="2" fontId="0" fillId="0" borderId="11" xfId="0" applyNumberFormat="1" applyBorder="1"/>
    <xf numFmtId="164" fontId="0" fillId="0" borderId="11" xfId="0" applyNumberFormat="1" applyFont="1" applyBorder="1" applyAlignment="1">
      <alignment horizontal="center"/>
    </xf>
    <xf numFmtId="0" fontId="0" fillId="0" borderId="11" xfId="0" applyBorder="1"/>
    <xf numFmtId="0" fontId="3" fillId="0" borderId="11" xfId="0" applyFont="1" applyBorder="1" applyAlignment="1">
      <alignment horizontal="center" vertical="center" textRotation="90" wrapText="1"/>
    </xf>
    <xf numFmtId="0" fontId="0" fillId="6" borderId="11" xfId="0" applyFont="1" applyFill="1" applyBorder="1" applyAlignment="1">
      <alignment horizontal="center"/>
    </xf>
    <xf numFmtId="0" fontId="0" fillId="7" borderId="11" xfId="0" applyFont="1" applyFill="1" applyBorder="1" applyAlignment="1">
      <alignment horizontal="center"/>
    </xf>
    <xf numFmtId="0" fontId="0" fillId="0" borderId="11" xfId="0" applyFon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6" borderId="12" xfId="0" applyFont="1" applyFill="1" applyBorder="1" applyAlignment="1">
      <alignment horizontal="center"/>
    </xf>
    <xf numFmtId="0" fontId="0" fillId="7" borderId="12" xfId="0" applyFont="1" applyFill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3" fillId="0" borderId="14" xfId="0" applyFont="1" applyBorder="1" applyAlignment="1">
      <alignment horizontal="center"/>
    </xf>
    <xf numFmtId="1" fontId="0" fillId="9" borderId="4" xfId="0" applyNumberFormat="1" applyFill="1" applyBorder="1" applyAlignment="1">
      <alignment horizontal="center" vertical="center"/>
    </xf>
    <xf numFmtId="166" fontId="0" fillId="9" borderId="4" xfId="0" applyNumberFormat="1" applyFill="1" applyBorder="1" applyAlignment="1">
      <alignment horizontal="center" vertical="center"/>
    </xf>
    <xf numFmtId="2" fontId="0" fillId="9" borderId="4" xfId="0" applyNumberFormat="1" applyFill="1" applyBorder="1" applyAlignment="1">
      <alignment horizontal="center" vertical="center"/>
    </xf>
    <xf numFmtId="167" fontId="0" fillId="9" borderId="4" xfId="0" applyNumberFormat="1" applyFill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19" xfId="0" applyFont="1" applyBorder="1" applyAlignment="1">
      <alignment horizontal="center" vertical="center" textRotation="90"/>
    </xf>
    <xf numFmtId="0" fontId="3" fillId="0" borderId="20" xfId="0" applyFont="1" applyBorder="1" applyAlignment="1">
      <alignment horizontal="center" vertical="center" textRotation="90"/>
    </xf>
    <xf numFmtId="2" fontId="0" fillId="0" borderId="21" xfId="0" applyNumberFormat="1" applyFont="1" applyBorder="1" applyAlignment="1">
      <alignment horizontal="center"/>
    </xf>
    <xf numFmtId="0" fontId="0" fillId="0" borderId="22" xfId="0" applyBorder="1" applyAlignment="1">
      <alignment horizontal="center"/>
    </xf>
    <xf numFmtId="167" fontId="0" fillId="0" borderId="23" xfId="0" applyNumberFormat="1" applyFont="1" applyBorder="1" applyAlignment="1">
      <alignment horizontal="right"/>
    </xf>
    <xf numFmtId="0" fontId="0" fillId="0" borderId="24" xfId="0" applyBorder="1" applyAlignment="1">
      <alignment horizontal="center"/>
    </xf>
    <xf numFmtId="0" fontId="0" fillId="0" borderId="25" xfId="0" applyFont="1" applyBorder="1"/>
    <xf numFmtId="2" fontId="0" fillId="0" borderId="25" xfId="0" applyNumberFormat="1" applyBorder="1" applyAlignment="1">
      <alignment horizontal="center"/>
    </xf>
    <xf numFmtId="2" fontId="0" fillId="0" borderId="25" xfId="0" applyNumberFormat="1" applyFont="1" applyBorder="1" applyAlignment="1">
      <alignment horizontal="center"/>
    </xf>
    <xf numFmtId="167" fontId="0" fillId="0" borderId="26" xfId="0" applyNumberFormat="1" applyFont="1" applyBorder="1" applyAlignment="1">
      <alignment horizontal="right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0" fillId="0" borderId="22" xfId="0" applyFont="1" applyBorder="1" applyAlignment="1">
      <alignment horizontal="center" vertical="center" textRotation="90"/>
    </xf>
    <xf numFmtId="0" fontId="3" fillId="0" borderId="23" xfId="0" applyFont="1" applyBorder="1" applyAlignment="1">
      <alignment horizontal="center" vertical="center" textRotation="90"/>
    </xf>
    <xf numFmtId="0" fontId="0" fillId="0" borderId="23" xfId="0" applyBorder="1"/>
    <xf numFmtId="2" fontId="0" fillId="0" borderId="23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164" fontId="0" fillId="0" borderId="25" xfId="0" applyNumberFormat="1" applyFon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0" fontId="3" fillId="0" borderId="23" xfId="0" applyFont="1" applyBorder="1" applyAlignment="1">
      <alignment horizontal="center" vertical="center" textRotation="90" wrapText="1"/>
    </xf>
    <xf numFmtId="2" fontId="0" fillId="0" borderId="23" xfId="0" applyNumberFormat="1" applyBorder="1"/>
    <xf numFmtId="2" fontId="0" fillId="0" borderId="25" xfId="0" applyNumberFormat="1" applyBorder="1"/>
    <xf numFmtId="2" fontId="0" fillId="0" borderId="26" xfId="0" applyNumberFormat="1" applyBorder="1"/>
    <xf numFmtId="164" fontId="0" fillId="0" borderId="23" xfId="0" applyNumberFormat="1" applyFont="1" applyBorder="1" applyAlignment="1">
      <alignment horizontal="center"/>
    </xf>
    <xf numFmtId="164" fontId="0" fillId="0" borderId="26" xfId="0" applyNumberFormat="1" applyFont="1" applyBorder="1" applyAlignment="1">
      <alignment horizontal="center"/>
    </xf>
    <xf numFmtId="0" fontId="0" fillId="0" borderId="0" xfId="0" applyFont="1" applyFill="1" applyBorder="1"/>
    <xf numFmtId="165" fontId="0" fillId="0" borderId="20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165" fontId="0" fillId="0" borderId="31" xfId="0" applyNumberFormat="1" applyBorder="1" applyAlignment="1">
      <alignment horizontal="center"/>
    </xf>
    <xf numFmtId="0" fontId="0" fillId="10" borderId="0" xfId="0" applyFill="1"/>
    <xf numFmtId="0" fontId="0" fillId="0" borderId="0" xfId="0" applyFont="1" applyBorder="1" applyAlignment="1">
      <alignment horizontal="left" vertical="center"/>
    </xf>
    <xf numFmtId="0" fontId="0" fillId="6" borderId="12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4" fillId="0" borderId="4" xfId="0" applyFont="1" applyBorder="1" applyAlignment="1">
      <alignment horizontal="center" vertical="center" textRotation="90"/>
    </xf>
    <xf numFmtId="0" fontId="0" fillId="0" borderId="48" xfId="0" applyBorder="1" applyAlignment="1">
      <alignment horizontal="center"/>
    </xf>
    <xf numFmtId="2" fontId="0" fillId="0" borderId="48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Font="1"/>
    <xf numFmtId="0" fontId="0" fillId="0" borderId="25" xfId="0" applyBorder="1"/>
    <xf numFmtId="0" fontId="4" fillId="0" borderId="4" xfId="0" applyFont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 textRotation="90"/>
    </xf>
    <xf numFmtId="0" fontId="0" fillId="0" borderId="11" xfId="0" applyFont="1" applyBorder="1" applyAlignment="1">
      <alignment horizontal="center" vertical="center" textRotation="90"/>
    </xf>
    <xf numFmtId="0" fontId="0" fillId="6" borderId="11" xfId="0" applyFont="1" applyFill="1" applyBorder="1" applyAlignment="1">
      <alignment horizontal="center" vertical="center" textRotation="90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0" fillId="7" borderId="11" xfId="0" applyFont="1" applyFill="1" applyBorder="1" applyAlignment="1">
      <alignment horizontal="center" vertical="center" textRotation="90"/>
    </xf>
    <xf numFmtId="0" fontId="0" fillId="0" borderId="32" xfId="0" applyFont="1" applyBorder="1" applyAlignment="1">
      <alignment horizontal="center" vertical="center" textRotation="90"/>
    </xf>
    <xf numFmtId="0" fontId="0" fillId="0" borderId="4" xfId="0" applyFont="1" applyBorder="1" applyAlignment="1">
      <alignment horizontal="center" vertical="center" textRotation="90"/>
    </xf>
    <xf numFmtId="0" fontId="0" fillId="6" borderId="4" xfId="0" applyFont="1" applyFill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center" textRotation="90"/>
    </xf>
    <xf numFmtId="0" fontId="3" fillId="0" borderId="20" xfId="0" applyFont="1" applyBorder="1" applyAlignment="1">
      <alignment horizontal="center" vertical="center" textRotation="90"/>
    </xf>
    <xf numFmtId="0" fontId="0" fillId="7" borderId="12" xfId="0" applyFont="1" applyFill="1" applyBorder="1" applyAlignment="1">
      <alignment horizontal="center" vertical="center" textRotation="90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0" fillId="6" borderId="12" xfId="0" applyFont="1" applyFill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0" fontId="3" fillId="0" borderId="3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 textRotation="90"/>
    </xf>
    <xf numFmtId="0" fontId="0" fillId="0" borderId="34" xfId="0" applyFont="1" applyBorder="1" applyAlignment="1">
      <alignment horizontal="center" vertical="center" textRotation="90"/>
    </xf>
    <xf numFmtId="0" fontId="0" fillId="0" borderId="12" xfId="0" applyFont="1" applyBorder="1" applyAlignment="1">
      <alignment horizontal="center" vertical="center" textRotation="90"/>
    </xf>
    <xf numFmtId="0" fontId="0" fillId="0" borderId="4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8">
    <cellStyle name="Normal" xfId="0" builtinId="0"/>
    <cellStyle name="Normal 2" xfId="1"/>
    <cellStyle name="Untitled1" xfId="2"/>
    <cellStyle name="Untitled2" xfId="3"/>
    <cellStyle name="Untitled3" xfId="4"/>
    <cellStyle name="Untitled4" xfId="5"/>
    <cellStyle name="Untitled5" xfId="6"/>
    <cellStyle name="Untitled6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C2300"/>
      <rgbColor rgb="0000FF00"/>
      <rgbColor rgb="000000FF"/>
      <rgbColor rgb="00FFD32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298"/>
  <sheetViews>
    <sheetView tabSelected="1" topLeftCell="A100" zoomScaleNormal="100" workbookViewId="0">
      <pane xSplit="2" topLeftCell="K1" activePane="topRight" state="frozen"/>
      <selection pane="topRight" activeCell="T124" sqref="T124"/>
    </sheetView>
  </sheetViews>
  <sheetFormatPr defaultColWidth="11.5703125" defaultRowHeight="12.75"/>
  <cols>
    <col min="1" max="1" width="8.140625" customWidth="1"/>
    <col min="2" max="2" width="20" customWidth="1"/>
    <col min="3" max="4" width="7.7109375" customWidth="1"/>
    <col min="5" max="5" width="8.28515625" customWidth="1"/>
    <col min="6" max="12" width="7.7109375" customWidth="1"/>
    <col min="13" max="13" width="7.5703125" customWidth="1"/>
    <col min="14" max="15" width="7.7109375" customWidth="1"/>
    <col min="16" max="16" width="7.42578125" customWidth="1"/>
    <col min="17" max="19" width="7.7109375" customWidth="1"/>
    <col min="20" max="20" width="8.28515625" customWidth="1"/>
    <col min="21" max="22" width="7.7109375" customWidth="1"/>
    <col min="23" max="23" width="8.28515625" customWidth="1"/>
    <col min="24" max="28" width="7.7109375" customWidth="1"/>
    <col min="29" max="29" width="8.28515625" bestFit="1" customWidth="1"/>
    <col min="30" max="30" width="7.85546875" customWidth="1"/>
    <col min="31" max="31" width="7.28515625" customWidth="1"/>
    <col min="32" max="32" width="8" customWidth="1"/>
    <col min="33" max="33" width="7.85546875" customWidth="1"/>
    <col min="34" max="34" width="7.28515625" customWidth="1"/>
    <col min="35" max="35" width="8" customWidth="1"/>
    <col min="36" max="38" width="7.5703125" customWidth="1"/>
    <col min="39" max="39" width="20.85546875" customWidth="1"/>
    <col min="40" max="40" width="15.85546875" customWidth="1"/>
    <col min="41" max="42" width="15.28515625" customWidth="1"/>
    <col min="43" max="43" width="16.42578125" customWidth="1"/>
    <col min="44" max="44" width="2.85546875" customWidth="1"/>
    <col min="45" max="45" width="2.7109375" customWidth="1"/>
    <col min="46" max="46" width="3" customWidth="1"/>
    <col min="47" max="47" width="2.85546875" customWidth="1"/>
    <col min="48" max="48" width="2.7109375" customWidth="1"/>
    <col min="49" max="49" width="3" customWidth="1"/>
    <col min="50" max="50" width="2.85546875" customWidth="1"/>
    <col min="51" max="51" width="2.7109375" customWidth="1"/>
    <col min="52" max="52" width="3" customWidth="1"/>
    <col min="53" max="53" width="2.85546875" customWidth="1"/>
    <col min="54" max="54" width="3.85546875" customWidth="1"/>
    <col min="55" max="55" width="3" customWidth="1"/>
    <col min="56" max="56" width="3.85546875" customWidth="1"/>
    <col min="57" max="58" width="6" customWidth="1"/>
    <col min="59" max="59" width="5.5703125" customWidth="1"/>
    <col min="60" max="60" width="6" customWidth="1"/>
    <col min="61" max="61" width="5" customWidth="1"/>
    <col min="62" max="65" width="6" customWidth="1"/>
    <col min="66" max="66" width="7.7109375" customWidth="1"/>
    <col min="67" max="69" width="6" customWidth="1"/>
    <col min="70" max="70" width="5" customWidth="1"/>
    <col min="71" max="72" width="6" customWidth="1"/>
    <col min="73" max="73" width="5" customWidth="1"/>
    <col min="74" max="75" width="6" customWidth="1"/>
    <col min="76" max="76" width="5" customWidth="1"/>
    <col min="77" max="78" width="6" customWidth="1"/>
    <col min="79" max="79" width="5" customWidth="1"/>
    <col min="80" max="82" width="6" customWidth="1"/>
    <col min="83" max="83" width="6.7109375" customWidth="1"/>
    <col min="84" max="85" width="7.7109375" customWidth="1"/>
    <col min="86" max="86" width="7.140625" customWidth="1"/>
    <col min="87" max="87" width="7.7109375" customWidth="1"/>
    <col min="88" max="88" width="6.5703125" customWidth="1"/>
    <col min="89" max="91" width="7.7109375" customWidth="1"/>
    <col min="92" max="92" width="8.28515625" customWidth="1"/>
    <col min="93" max="94" width="7.7109375" customWidth="1"/>
    <col min="95" max="95" width="8.28515625" customWidth="1"/>
    <col min="96" max="96" width="7.7109375" customWidth="1"/>
    <col min="97" max="97" width="6.5703125" customWidth="1"/>
    <col min="98" max="99" width="7.7109375" customWidth="1"/>
    <col min="100" max="100" width="6.5703125" customWidth="1"/>
    <col min="101" max="102" width="7.7109375" customWidth="1"/>
    <col min="103" max="103" width="6.5703125" customWidth="1"/>
    <col min="104" max="105" width="7.7109375" customWidth="1"/>
    <col min="106" max="106" width="6.5703125" customWidth="1"/>
    <col min="107" max="109" width="7.7109375" customWidth="1"/>
    <col min="110" max="110" width="8.28515625" customWidth="1"/>
  </cols>
  <sheetData>
    <row r="1" spans="1:108" ht="14.85" customHeight="1">
      <c r="A1" s="103" t="s">
        <v>0</v>
      </c>
      <c r="B1" s="104" t="s">
        <v>1</v>
      </c>
      <c r="C1" s="139" t="s">
        <v>2</v>
      </c>
      <c r="D1" s="139"/>
      <c r="E1" s="139"/>
      <c r="F1" s="139"/>
      <c r="G1" s="139"/>
      <c r="H1" s="139"/>
      <c r="I1" s="139"/>
      <c r="J1" s="139"/>
      <c r="K1" s="139"/>
      <c r="L1" s="139"/>
      <c r="M1" s="140"/>
    </row>
    <row r="2" spans="1:108" s="8" customFormat="1" ht="103.7" customHeight="1">
      <c r="A2" s="108" t="s">
        <v>0</v>
      </c>
      <c r="B2" s="62" t="s">
        <v>1</v>
      </c>
      <c r="C2" s="63" t="s">
        <v>4</v>
      </c>
      <c r="D2" s="63" t="s">
        <v>5</v>
      </c>
      <c r="E2" s="63" t="s">
        <v>6</v>
      </c>
      <c r="F2" s="63" t="s">
        <v>7</v>
      </c>
      <c r="G2" s="64" t="s">
        <v>8</v>
      </c>
      <c r="H2" s="63" t="s">
        <v>9</v>
      </c>
      <c r="I2" s="64" t="s">
        <v>10</v>
      </c>
      <c r="J2" s="64" t="s">
        <v>11</v>
      </c>
      <c r="K2" s="65" t="s">
        <v>12</v>
      </c>
      <c r="L2" s="65" t="s">
        <v>13</v>
      </c>
      <c r="M2" s="109" t="s">
        <v>14</v>
      </c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</row>
    <row r="3" spans="1:108">
      <c r="A3" s="96">
        <v>1</v>
      </c>
      <c r="B3" s="67" t="s">
        <v>16</v>
      </c>
      <c r="C3" s="66">
        <v>13</v>
      </c>
      <c r="D3" s="66">
        <v>13</v>
      </c>
      <c r="E3" s="66">
        <v>7</v>
      </c>
      <c r="F3" s="66">
        <v>11</v>
      </c>
      <c r="G3" s="66">
        <v>9</v>
      </c>
      <c r="H3" s="66">
        <v>9</v>
      </c>
      <c r="I3" s="66">
        <v>13</v>
      </c>
      <c r="J3" s="66">
        <v>13</v>
      </c>
      <c r="K3" s="66">
        <f t="shared" ref="K3:K30" si="0">SUM(C3:J3)</f>
        <v>88</v>
      </c>
      <c r="L3" s="68">
        <f t="shared" ref="L3:L30" si="1">AVERAGE(C3:J3)</f>
        <v>11</v>
      </c>
      <c r="M3" s="119">
        <f t="shared" ref="M3:M30" si="2">VLOOKUP(B3,$B$129:$AC$156,28,0)</f>
        <v>6602</v>
      </c>
    </row>
    <row r="4" spans="1:108">
      <c r="A4" s="96">
        <v>2</v>
      </c>
      <c r="B4" s="67" t="s">
        <v>15</v>
      </c>
      <c r="C4" s="66">
        <v>11</v>
      </c>
      <c r="D4" s="66">
        <v>9</v>
      </c>
      <c r="E4" s="66"/>
      <c r="F4" s="66">
        <v>13</v>
      </c>
      <c r="G4" s="66"/>
      <c r="H4" s="66">
        <v>13</v>
      </c>
      <c r="I4" s="66"/>
      <c r="J4" s="66">
        <v>3</v>
      </c>
      <c r="K4" s="66">
        <f t="shared" si="0"/>
        <v>49</v>
      </c>
      <c r="L4" s="68">
        <f t="shared" si="1"/>
        <v>9.8000000000000007</v>
      </c>
      <c r="M4" s="119">
        <f t="shared" si="2"/>
        <v>1920</v>
      </c>
    </row>
    <row r="5" spans="1:108">
      <c r="A5" s="96">
        <v>3</v>
      </c>
      <c r="B5" s="67" t="s">
        <v>18</v>
      </c>
      <c r="C5" s="66">
        <v>9</v>
      </c>
      <c r="D5" s="66">
        <v>4</v>
      </c>
      <c r="E5" s="66">
        <v>4</v>
      </c>
      <c r="F5" s="66">
        <v>3</v>
      </c>
      <c r="G5" s="66">
        <v>5</v>
      </c>
      <c r="H5" s="66">
        <v>7</v>
      </c>
      <c r="I5" s="66">
        <v>11</v>
      </c>
      <c r="J5" s="66">
        <v>6</v>
      </c>
      <c r="K5" s="66">
        <f t="shared" si="0"/>
        <v>49</v>
      </c>
      <c r="L5" s="68">
        <f t="shared" si="1"/>
        <v>6.125</v>
      </c>
      <c r="M5" s="119">
        <f t="shared" si="2"/>
        <v>-1462</v>
      </c>
    </row>
    <row r="6" spans="1:108">
      <c r="A6" s="96">
        <v>4</v>
      </c>
      <c r="B6" s="67" t="s">
        <v>19</v>
      </c>
      <c r="C6" s="66">
        <v>8</v>
      </c>
      <c r="D6" s="66">
        <v>8</v>
      </c>
      <c r="E6" s="66">
        <v>9</v>
      </c>
      <c r="F6" s="66">
        <v>2</v>
      </c>
      <c r="G6" s="66">
        <v>3</v>
      </c>
      <c r="H6" s="66">
        <v>6</v>
      </c>
      <c r="I6" s="66">
        <v>4</v>
      </c>
      <c r="J6" s="66">
        <v>9</v>
      </c>
      <c r="K6" s="66">
        <f t="shared" si="0"/>
        <v>49</v>
      </c>
      <c r="L6" s="68">
        <f t="shared" si="1"/>
        <v>6.125</v>
      </c>
      <c r="M6" s="119">
        <f t="shared" si="2"/>
        <v>-1773</v>
      </c>
    </row>
    <row r="7" spans="1:108">
      <c r="A7" s="96">
        <v>5</v>
      </c>
      <c r="B7" s="67" t="s">
        <v>17</v>
      </c>
      <c r="C7" s="66">
        <v>7</v>
      </c>
      <c r="D7" s="66">
        <v>7</v>
      </c>
      <c r="E7" s="66">
        <v>3</v>
      </c>
      <c r="F7" s="66">
        <v>3</v>
      </c>
      <c r="G7" s="66">
        <v>5</v>
      </c>
      <c r="H7" s="66">
        <v>7</v>
      </c>
      <c r="I7" s="66">
        <v>3</v>
      </c>
      <c r="J7" s="66">
        <v>6</v>
      </c>
      <c r="K7" s="66">
        <f t="shared" si="0"/>
        <v>41</v>
      </c>
      <c r="L7" s="68">
        <f t="shared" si="1"/>
        <v>5.125</v>
      </c>
      <c r="M7" s="119">
        <f t="shared" si="2"/>
        <v>-1616</v>
      </c>
    </row>
    <row r="8" spans="1:108">
      <c r="A8" s="96">
        <v>6</v>
      </c>
      <c r="B8" s="70" t="s">
        <v>313</v>
      </c>
      <c r="C8" s="66"/>
      <c r="D8" s="66"/>
      <c r="E8" s="66"/>
      <c r="F8" s="66"/>
      <c r="G8" s="66"/>
      <c r="H8" s="66">
        <v>11</v>
      </c>
      <c r="I8" s="66">
        <v>8</v>
      </c>
      <c r="J8" s="66">
        <v>8</v>
      </c>
      <c r="K8" s="66">
        <f t="shared" si="0"/>
        <v>27</v>
      </c>
      <c r="L8" s="68">
        <f t="shared" si="1"/>
        <v>9</v>
      </c>
      <c r="M8" s="119">
        <f t="shared" si="2"/>
        <v>-425</v>
      </c>
    </row>
    <row r="9" spans="1:108">
      <c r="A9" s="96">
        <v>7</v>
      </c>
      <c r="B9" s="67" t="s">
        <v>200</v>
      </c>
      <c r="C9" s="66"/>
      <c r="D9" s="66"/>
      <c r="E9" s="66">
        <v>13</v>
      </c>
      <c r="F9" s="66">
        <v>9</v>
      </c>
      <c r="G9" s="66"/>
      <c r="H9" s="66"/>
      <c r="I9" s="66"/>
      <c r="J9" s="66"/>
      <c r="K9" s="66">
        <f t="shared" si="0"/>
        <v>22</v>
      </c>
      <c r="L9" s="68">
        <f t="shared" si="1"/>
        <v>11</v>
      </c>
      <c r="M9" s="119">
        <f t="shared" si="2"/>
        <v>1665</v>
      </c>
    </row>
    <row r="10" spans="1:108">
      <c r="A10" s="96">
        <v>8</v>
      </c>
      <c r="B10" s="67" t="s">
        <v>150</v>
      </c>
      <c r="C10" s="66"/>
      <c r="D10" s="66">
        <v>5</v>
      </c>
      <c r="E10" s="66"/>
      <c r="F10" s="66"/>
      <c r="G10" s="66">
        <v>8</v>
      </c>
      <c r="H10" s="66"/>
      <c r="I10" s="66"/>
      <c r="J10" s="66">
        <v>5</v>
      </c>
      <c r="K10" s="66">
        <f t="shared" si="0"/>
        <v>18</v>
      </c>
      <c r="L10" s="68">
        <f t="shared" si="1"/>
        <v>6</v>
      </c>
      <c r="M10" s="119">
        <f t="shared" si="2"/>
        <v>-341</v>
      </c>
    </row>
    <row r="11" spans="1:108">
      <c r="A11" s="96">
        <v>9</v>
      </c>
      <c r="B11" s="70" t="s">
        <v>315</v>
      </c>
      <c r="C11" s="66"/>
      <c r="D11" s="66"/>
      <c r="E11" s="66"/>
      <c r="F11" s="66"/>
      <c r="G11" s="66"/>
      <c r="H11" s="66"/>
      <c r="I11" s="66">
        <v>6</v>
      </c>
      <c r="J11" s="66">
        <v>11</v>
      </c>
      <c r="K11" s="66">
        <f t="shared" si="0"/>
        <v>17</v>
      </c>
      <c r="L11" s="68">
        <f t="shared" si="1"/>
        <v>8.5</v>
      </c>
      <c r="M11" s="119">
        <f t="shared" si="2"/>
        <v>291</v>
      </c>
    </row>
    <row r="12" spans="1:108">
      <c r="A12" s="96">
        <v>10</v>
      </c>
      <c r="B12" s="67" t="s">
        <v>152</v>
      </c>
      <c r="C12" s="66"/>
      <c r="D12" s="66">
        <v>2</v>
      </c>
      <c r="E12" s="66"/>
      <c r="F12" s="66">
        <v>5</v>
      </c>
      <c r="G12" s="66"/>
      <c r="H12" s="66"/>
      <c r="I12" s="66">
        <v>9</v>
      </c>
      <c r="J12" s="66"/>
      <c r="K12" s="66">
        <f t="shared" si="0"/>
        <v>16</v>
      </c>
      <c r="L12" s="68">
        <f t="shared" si="1"/>
        <v>5.333333333333333</v>
      </c>
      <c r="M12" s="119">
        <f t="shared" si="2"/>
        <v>-552</v>
      </c>
    </row>
    <row r="13" spans="1:108">
      <c r="A13" s="96">
        <v>11</v>
      </c>
      <c r="B13" s="67" t="s">
        <v>148</v>
      </c>
      <c r="C13" s="66"/>
      <c r="D13" s="66">
        <v>11</v>
      </c>
      <c r="E13" s="66"/>
      <c r="F13" s="66"/>
      <c r="G13" s="66"/>
      <c r="H13" s="66"/>
      <c r="I13" s="66">
        <v>4</v>
      </c>
      <c r="J13" s="66"/>
      <c r="K13" s="66">
        <f t="shared" si="0"/>
        <v>15</v>
      </c>
      <c r="L13" s="68">
        <f t="shared" si="1"/>
        <v>7.5</v>
      </c>
      <c r="M13" s="119">
        <f t="shared" si="2"/>
        <v>-822</v>
      </c>
    </row>
    <row r="14" spans="1:108">
      <c r="A14" s="96">
        <v>12</v>
      </c>
      <c r="B14" s="67" t="s">
        <v>268</v>
      </c>
      <c r="C14" s="66"/>
      <c r="D14" s="66"/>
      <c r="E14" s="66"/>
      <c r="F14" s="66"/>
      <c r="G14" s="66">
        <v>13</v>
      </c>
      <c r="H14" s="66"/>
      <c r="I14" s="66"/>
      <c r="J14" s="66"/>
      <c r="K14" s="66">
        <f t="shared" si="0"/>
        <v>13</v>
      </c>
      <c r="L14" s="68">
        <f t="shared" si="1"/>
        <v>13</v>
      </c>
      <c r="M14" s="119">
        <f t="shared" si="2"/>
        <v>224</v>
      </c>
    </row>
    <row r="15" spans="1:108">
      <c r="A15" s="96">
        <v>13</v>
      </c>
      <c r="B15" s="67" t="s">
        <v>267</v>
      </c>
      <c r="C15" s="66"/>
      <c r="D15" s="66"/>
      <c r="E15" s="66"/>
      <c r="F15" s="66"/>
      <c r="G15" s="66">
        <v>11</v>
      </c>
      <c r="H15" s="66"/>
      <c r="I15" s="66"/>
      <c r="J15" s="66"/>
      <c r="K15" s="66">
        <f t="shared" si="0"/>
        <v>11</v>
      </c>
      <c r="L15" s="68">
        <f t="shared" si="1"/>
        <v>11</v>
      </c>
      <c r="M15" s="119">
        <f t="shared" si="2"/>
        <v>384</v>
      </c>
    </row>
    <row r="16" spans="1:108">
      <c r="A16" s="96">
        <v>14</v>
      </c>
      <c r="B16" s="67" t="s">
        <v>201</v>
      </c>
      <c r="C16" s="66"/>
      <c r="D16" s="66"/>
      <c r="E16" s="66">
        <v>11</v>
      </c>
      <c r="F16" s="66"/>
      <c r="G16" s="66"/>
      <c r="H16" s="66"/>
      <c r="I16" s="66"/>
      <c r="J16" s="66"/>
      <c r="K16" s="66">
        <f t="shared" si="0"/>
        <v>11</v>
      </c>
      <c r="L16" s="68">
        <f t="shared" si="1"/>
        <v>11</v>
      </c>
      <c r="M16" s="119">
        <f t="shared" si="2"/>
        <v>-216</v>
      </c>
    </row>
    <row r="17" spans="1:90">
      <c r="A17" s="96">
        <v>15</v>
      </c>
      <c r="B17" s="67" t="s">
        <v>149</v>
      </c>
      <c r="C17" s="66"/>
      <c r="D17" s="66">
        <v>6</v>
      </c>
      <c r="E17" s="66"/>
      <c r="F17" s="66"/>
      <c r="G17" s="66"/>
      <c r="H17" s="66"/>
      <c r="I17" s="66"/>
      <c r="J17" s="66">
        <v>4</v>
      </c>
      <c r="K17" s="66">
        <f t="shared" si="0"/>
        <v>10</v>
      </c>
      <c r="L17" s="68">
        <f t="shared" si="1"/>
        <v>5</v>
      </c>
      <c r="M17" s="119">
        <f t="shared" si="2"/>
        <v>-692</v>
      </c>
    </row>
    <row r="18" spans="1:90">
      <c r="A18" s="96">
        <v>16</v>
      </c>
      <c r="B18" s="67" t="s">
        <v>202</v>
      </c>
      <c r="C18" s="66"/>
      <c r="D18" s="66"/>
      <c r="E18" s="66">
        <v>8</v>
      </c>
      <c r="F18" s="66"/>
      <c r="G18" s="66"/>
      <c r="H18" s="66"/>
      <c r="I18" s="66"/>
      <c r="J18" s="66"/>
      <c r="K18" s="66">
        <f t="shared" si="0"/>
        <v>8</v>
      </c>
      <c r="L18" s="68">
        <f t="shared" si="1"/>
        <v>8</v>
      </c>
      <c r="M18" s="119">
        <f t="shared" si="2"/>
        <v>50</v>
      </c>
    </row>
    <row r="19" spans="1:90">
      <c r="A19" s="96">
        <v>17</v>
      </c>
      <c r="B19" s="67" t="s">
        <v>243</v>
      </c>
      <c r="C19" s="66"/>
      <c r="D19" s="66"/>
      <c r="E19" s="66"/>
      <c r="F19" s="66">
        <v>8</v>
      </c>
      <c r="G19" s="66"/>
      <c r="H19" s="66"/>
      <c r="I19" s="66"/>
      <c r="J19" s="66"/>
      <c r="K19" s="66">
        <f t="shared" si="0"/>
        <v>8</v>
      </c>
      <c r="L19" s="68">
        <f t="shared" si="1"/>
        <v>8</v>
      </c>
      <c r="M19" s="119">
        <f t="shared" si="2"/>
        <v>-741</v>
      </c>
    </row>
    <row r="20" spans="1:90">
      <c r="A20" s="96">
        <v>18</v>
      </c>
      <c r="B20" s="67" t="s">
        <v>244</v>
      </c>
      <c r="C20" s="66"/>
      <c r="D20" s="66"/>
      <c r="E20" s="66"/>
      <c r="F20" s="66">
        <v>7</v>
      </c>
      <c r="G20" s="66"/>
      <c r="H20" s="66"/>
      <c r="I20" s="66"/>
      <c r="J20" s="66"/>
      <c r="K20" s="66">
        <f t="shared" si="0"/>
        <v>7</v>
      </c>
      <c r="L20" s="68">
        <f t="shared" si="1"/>
        <v>7</v>
      </c>
      <c r="M20" s="119">
        <f t="shared" si="2"/>
        <v>706</v>
      </c>
    </row>
    <row r="21" spans="1:90">
      <c r="A21" s="96">
        <v>19</v>
      </c>
      <c r="B21" s="67" t="s">
        <v>266</v>
      </c>
      <c r="C21" s="66"/>
      <c r="D21" s="66"/>
      <c r="E21" s="66"/>
      <c r="F21" s="66"/>
      <c r="G21" s="66">
        <v>7</v>
      </c>
      <c r="H21" s="66"/>
      <c r="I21" s="66"/>
      <c r="J21" s="66"/>
      <c r="K21" s="66">
        <f t="shared" si="0"/>
        <v>7</v>
      </c>
      <c r="L21" s="68">
        <f t="shared" si="1"/>
        <v>7</v>
      </c>
      <c r="M21" s="119">
        <f t="shared" si="2"/>
        <v>178</v>
      </c>
    </row>
    <row r="22" spans="1:90">
      <c r="A22" s="96">
        <v>20</v>
      </c>
      <c r="B22" s="67" t="s">
        <v>151</v>
      </c>
      <c r="C22" s="66"/>
      <c r="D22" s="66">
        <v>3</v>
      </c>
      <c r="E22" s="66"/>
      <c r="F22" s="66">
        <v>4</v>
      </c>
      <c r="G22" s="66"/>
      <c r="H22" s="66"/>
      <c r="I22" s="66"/>
      <c r="J22" s="66"/>
      <c r="K22" s="66">
        <f t="shared" si="0"/>
        <v>7</v>
      </c>
      <c r="L22" s="68">
        <f t="shared" si="1"/>
        <v>3.5</v>
      </c>
      <c r="M22" s="119">
        <f t="shared" si="2"/>
        <v>-707</v>
      </c>
    </row>
    <row r="23" spans="1:90">
      <c r="A23" s="96">
        <v>21</v>
      </c>
      <c r="B23" s="67" t="s">
        <v>205</v>
      </c>
      <c r="C23" s="66"/>
      <c r="D23" s="66"/>
      <c r="E23" s="66">
        <v>3</v>
      </c>
      <c r="F23" s="66">
        <v>3</v>
      </c>
      <c r="G23" s="66"/>
      <c r="H23" s="66"/>
      <c r="I23" s="66"/>
      <c r="J23" s="66"/>
      <c r="K23" s="66">
        <f t="shared" si="0"/>
        <v>6</v>
      </c>
      <c r="L23" s="68">
        <f t="shared" si="1"/>
        <v>3</v>
      </c>
      <c r="M23" s="119">
        <f t="shared" si="2"/>
        <v>-284</v>
      </c>
    </row>
    <row r="24" spans="1:90">
      <c r="A24" s="96">
        <v>22</v>
      </c>
      <c r="B24" s="67" t="s">
        <v>203</v>
      </c>
      <c r="C24" s="66"/>
      <c r="D24" s="66"/>
      <c r="E24" s="66">
        <v>6</v>
      </c>
      <c r="F24" s="66"/>
      <c r="G24" s="66"/>
      <c r="H24" s="66"/>
      <c r="I24" s="66"/>
      <c r="J24" s="66"/>
      <c r="K24" s="66">
        <f t="shared" si="0"/>
        <v>6</v>
      </c>
      <c r="L24" s="68">
        <f t="shared" si="1"/>
        <v>6</v>
      </c>
      <c r="M24" s="119">
        <f t="shared" si="2"/>
        <v>-321</v>
      </c>
    </row>
    <row r="25" spans="1:90">
      <c r="A25" s="96">
        <v>23</v>
      </c>
      <c r="B25" s="70" t="s">
        <v>314</v>
      </c>
      <c r="C25" s="66"/>
      <c r="D25" s="66"/>
      <c r="E25" s="66"/>
      <c r="F25" s="66"/>
      <c r="G25" s="66"/>
      <c r="H25" s="66"/>
      <c r="I25" s="66">
        <v>5</v>
      </c>
      <c r="J25" s="66"/>
      <c r="K25" s="66">
        <f t="shared" si="0"/>
        <v>5</v>
      </c>
      <c r="L25" s="68">
        <f t="shared" si="1"/>
        <v>5</v>
      </c>
      <c r="M25" s="119">
        <f t="shared" si="2"/>
        <v>-30</v>
      </c>
    </row>
    <row r="26" spans="1:90">
      <c r="A26" s="96">
        <v>24</v>
      </c>
      <c r="B26" s="67" t="s">
        <v>269</v>
      </c>
      <c r="C26" s="66"/>
      <c r="D26" s="66"/>
      <c r="E26" s="66"/>
      <c r="F26" s="66"/>
      <c r="G26" s="66">
        <v>4</v>
      </c>
      <c r="H26" s="66"/>
      <c r="I26" s="66"/>
      <c r="J26" s="66"/>
      <c r="K26" s="66">
        <f t="shared" si="0"/>
        <v>4</v>
      </c>
      <c r="L26" s="68">
        <f t="shared" si="1"/>
        <v>4</v>
      </c>
      <c r="M26" s="119">
        <f t="shared" si="2"/>
        <v>-187</v>
      </c>
    </row>
    <row r="27" spans="1:90">
      <c r="A27" s="96">
        <v>25</v>
      </c>
      <c r="B27" s="67" t="s">
        <v>204</v>
      </c>
      <c r="C27" s="66"/>
      <c r="D27" s="66"/>
      <c r="E27" s="66">
        <v>4</v>
      </c>
      <c r="F27" s="66"/>
      <c r="G27" s="66"/>
      <c r="H27" s="66"/>
      <c r="I27" s="66"/>
      <c r="J27" s="66"/>
      <c r="K27" s="66">
        <f t="shared" si="0"/>
        <v>4</v>
      </c>
      <c r="L27" s="68">
        <f t="shared" si="1"/>
        <v>4</v>
      </c>
      <c r="M27" s="119">
        <f t="shared" si="2"/>
        <v>-408</v>
      </c>
    </row>
    <row r="28" spans="1:90">
      <c r="A28" s="96">
        <v>26</v>
      </c>
      <c r="B28" s="67" t="s">
        <v>264</v>
      </c>
      <c r="C28" s="66"/>
      <c r="D28" s="66"/>
      <c r="E28" s="66"/>
      <c r="F28" s="66"/>
      <c r="G28" s="66">
        <v>3</v>
      </c>
      <c r="H28" s="66"/>
      <c r="I28" s="66"/>
      <c r="J28" s="66"/>
      <c r="K28" s="66">
        <f t="shared" si="0"/>
        <v>3</v>
      </c>
      <c r="L28" s="68">
        <f t="shared" si="1"/>
        <v>3</v>
      </c>
      <c r="M28" s="119">
        <f t="shared" si="2"/>
        <v>-489</v>
      </c>
    </row>
    <row r="29" spans="1:90">
      <c r="A29" s="96">
        <v>27</v>
      </c>
      <c r="B29" t="s">
        <v>316</v>
      </c>
      <c r="C29" s="132"/>
      <c r="D29" s="132"/>
      <c r="E29" s="132"/>
      <c r="F29" s="132"/>
      <c r="G29" s="132"/>
      <c r="H29" s="132"/>
      <c r="I29" s="132">
        <v>2</v>
      </c>
      <c r="J29" s="132"/>
      <c r="K29" s="66">
        <f t="shared" si="0"/>
        <v>2</v>
      </c>
      <c r="L29" s="68">
        <f t="shared" si="1"/>
        <v>2</v>
      </c>
      <c r="M29" s="119">
        <f t="shared" si="2"/>
        <v>-334</v>
      </c>
    </row>
    <row r="30" spans="1:90" ht="13.5" thickBot="1">
      <c r="A30" s="98">
        <v>28</v>
      </c>
      <c r="B30" s="99" t="s">
        <v>265</v>
      </c>
      <c r="C30" s="112"/>
      <c r="D30" s="112"/>
      <c r="E30" s="112"/>
      <c r="F30" s="112"/>
      <c r="G30" s="112">
        <v>2</v>
      </c>
      <c r="H30" s="112"/>
      <c r="I30" s="112"/>
      <c r="J30" s="112"/>
      <c r="K30" s="112">
        <f t="shared" si="0"/>
        <v>2</v>
      </c>
      <c r="L30" s="117">
        <f t="shared" si="1"/>
        <v>2</v>
      </c>
      <c r="M30" s="120">
        <f t="shared" si="2"/>
        <v>-620</v>
      </c>
    </row>
    <row r="31" spans="1:90" ht="13.5" thickBot="1">
      <c r="CJ31" s="11"/>
      <c r="CK31" s="12"/>
      <c r="CL31" s="12"/>
    </row>
    <row r="32" spans="1:90">
      <c r="A32" s="103" t="s">
        <v>0</v>
      </c>
      <c r="B32" s="104" t="s">
        <v>1</v>
      </c>
      <c r="C32" s="139" t="s">
        <v>20</v>
      </c>
      <c r="D32" s="139"/>
      <c r="E32" s="139"/>
      <c r="F32" s="139"/>
      <c r="G32" s="139"/>
      <c r="H32" s="139"/>
      <c r="I32" s="139"/>
      <c r="J32" s="139"/>
      <c r="K32" s="139"/>
      <c r="L32" s="139"/>
      <c r="M32" s="14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3"/>
      <c r="BP32" s="14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</row>
    <row r="33" spans="1:82" ht="101.1" customHeight="1">
      <c r="A33" s="108" t="s">
        <v>0</v>
      </c>
      <c r="B33" s="62" t="s">
        <v>1</v>
      </c>
      <c r="C33" s="63" t="s">
        <v>4</v>
      </c>
      <c r="D33" s="63" t="s">
        <v>5</v>
      </c>
      <c r="E33" s="63" t="s">
        <v>6</v>
      </c>
      <c r="F33" s="63" t="s">
        <v>7</v>
      </c>
      <c r="G33" s="64" t="s">
        <v>8</v>
      </c>
      <c r="H33" s="63" t="s">
        <v>9</v>
      </c>
      <c r="I33" s="64" t="s">
        <v>10</v>
      </c>
      <c r="J33" s="64" t="s">
        <v>11</v>
      </c>
      <c r="K33" s="65" t="s">
        <v>12</v>
      </c>
      <c r="L33" s="65" t="s">
        <v>13</v>
      </c>
      <c r="M33" s="115" t="s">
        <v>21</v>
      </c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3"/>
      <c r="BP33" s="14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</row>
    <row r="34" spans="1:82">
      <c r="A34" s="96">
        <v>1</v>
      </c>
      <c r="B34" s="67" t="s">
        <v>16</v>
      </c>
      <c r="C34" s="66">
        <v>4</v>
      </c>
      <c r="D34" s="66">
        <v>6</v>
      </c>
      <c r="E34" s="66">
        <v>5</v>
      </c>
      <c r="F34" s="66">
        <v>6</v>
      </c>
      <c r="G34" s="66">
        <v>7</v>
      </c>
      <c r="H34" s="66">
        <v>5</v>
      </c>
      <c r="I34" s="66">
        <v>6</v>
      </c>
      <c r="J34" s="66">
        <v>5</v>
      </c>
      <c r="K34" s="66">
        <f t="shared" ref="K34:K61" si="3">SUM(C34:J34)</f>
        <v>44</v>
      </c>
      <c r="L34" s="68">
        <f t="shared" ref="L34:L61" si="4">AVERAGE(C34:J34)</f>
        <v>5.5</v>
      </c>
      <c r="M34" s="116">
        <f t="shared" ref="M34:M61" si="5">K34/AVERAGE($K$34:$K$61)</f>
        <v>3.3661202185792352</v>
      </c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3"/>
      <c r="BQ34" s="14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</row>
    <row r="35" spans="1:82">
      <c r="A35" s="96">
        <v>2</v>
      </c>
      <c r="B35" s="70" t="s">
        <v>19</v>
      </c>
      <c r="C35" s="66">
        <v>4</v>
      </c>
      <c r="D35" s="66">
        <v>6</v>
      </c>
      <c r="E35" s="66">
        <v>7</v>
      </c>
      <c r="F35" s="66">
        <v>5</v>
      </c>
      <c r="G35" s="66">
        <v>5</v>
      </c>
      <c r="H35" s="66">
        <v>5</v>
      </c>
      <c r="I35" s="66">
        <v>4</v>
      </c>
      <c r="J35" s="66">
        <v>5</v>
      </c>
      <c r="K35" s="66">
        <f t="shared" si="3"/>
        <v>41</v>
      </c>
      <c r="L35" s="68">
        <f t="shared" si="4"/>
        <v>5.125</v>
      </c>
      <c r="M35" s="116">
        <f t="shared" si="5"/>
        <v>3.1366120218579234</v>
      </c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3"/>
      <c r="BQ35" s="14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</row>
    <row r="36" spans="1:82">
      <c r="A36" s="96">
        <v>3</v>
      </c>
      <c r="B36" s="67" t="s">
        <v>18</v>
      </c>
      <c r="C36" s="66">
        <v>4</v>
      </c>
      <c r="D36" s="66">
        <v>4</v>
      </c>
      <c r="E36" s="66">
        <v>5</v>
      </c>
      <c r="F36" s="66">
        <v>4</v>
      </c>
      <c r="G36" s="66">
        <v>6</v>
      </c>
      <c r="H36" s="66">
        <v>5</v>
      </c>
      <c r="I36" s="66">
        <v>6</v>
      </c>
      <c r="J36" s="66">
        <v>4</v>
      </c>
      <c r="K36" s="66">
        <f t="shared" si="3"/>
        <v>38</v>
      </c>
      <c r="L36" s="68">
        <f t="shared" si="4"/>
        <v>4.75</v>
      </c>
      <c r="M36" s="116">
        <f t="shared" si="5"/>
        <v>2.9071038251366121</v>
      </c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3"/>
      <c r="BQ36" s="14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</row>
    <row r="37" spans="1:82">
      <c r="A37" s="96">
        <v>4</v>
      </c>
      <c r="B37" s="67" t="s">
        <v>17</v>
      </c>
      <c r="C37" s="66">
        <v>4</v>
      </c>
      <c r="D37" s="66">
        <v>4</v>
      </c>
      <c r="E37" s="66">
        <v>4</v>
      </c>
      <c r="F37" s="66">
        <v>5</v>
      </c>
      <c r="G37" s="66">
        <v>5</v>
      </c>
      <c r="H37" s="66">
        <v>5</v>
      </c>
      <c r="I37" s="66">
        <v>4</v>
      </c>
      <c r="J37" s="66">
        <v>3</v>
      </c>
      <c r="K37" s="66">
        <f t="shared" si="3"/>
        <v>34</v>
      </c>
      <c r="L37" s="68">
        <f t="shared" si="4"/>
        <v>4.25</v>
      </c>
      <c r="M37" s="116">
        <f t="shared" si="5"/>
        <v>2.6010928961748636</v>
      </c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3"/>
      <c r="BQ37" s="14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</row>
    <row r="38" spans="1:82">
      <c r="A38" s="96">
        <v>5</v>
      </c>
      <c r="B38" s="67" t="s">
        <v>15</v>
      </c>
      <c r="C38" s="66">
        <v>4</v>
      </c>
      <c r="D38" s="66">
        <v>6</v>
      </c>
      <c r="E38" s="66"/>
      <c r="F38" s="66">
        <v>6</v>
      </c>
      <c r="G38" s="66"/>
      <c r="H38" s="66">
        <v>5</v>
      </c>
      <c r="I38" s="66"/>
      <c r="J38" s="66">
        <v>4</v>
      </c>
      <c r="K38" s="66">
        <f t="shared" si="3"/>
        <v>25</v>
      </c>
      <c r="L38" s="68">
        <f t="shared" si="4"/>
        <v>5</v>
      </c>
      <c r="M38" s="116">
        <f t="shared" si="5"/>
        <v>1.9125683060109291</v>
      </c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3"/>
      <c r="BQ38" s="14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</row>
    <row r="39" spans="1:82">
      <c r="A39" s="96">
        <v>6</v>
      </c>
      <c r="B39" s="70" t="s">
        <v>313</v>
      </c>
      <c r="C39" s="66"/>
      <c r="D39" s="66"/>
      <c r="E39" s="66"/>
      <c r="F39" s="66"/>
      <c r="G39" s="66"/>
      <c r="H39" s="66">
        <v>5</v>
      </c>
      <c r="I39" s="66">
        <v>6</v>
      </c>
      <c r="J39" s="66">
        <v>6</v>
      </c>
      <c r="K39" s="66">
        <f t="shared" si="3"/>
        <v>17</v>
      </c>
      <c r="L39" s="68">
        <f t="shared" si="4"/>
        <v>5.666666666666667</v>
      </c>
      <c r="M39" s="116">
        <f t="shared" si="5"/>
        <v>1.3005464480874318</v>
      </c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3"/>
      <c r="BQ39" s="14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</row>
    <row r="40" spans="1:82">
      <c r="A40" s="96">
        <v>7</v>
      </c>
      <c r="B40" s="67" t="s">
        <v>150</v>
      </c>
      <c r="C40" s="66"/>
      <c r="D40" s="66">
        <v>4</v>
      </c>
      <c r="E40" s="66"/>
      <c r="F40" s="66"/>
      <c r="G40" s="66">
        <v>8</v>
      </c>
      <c r="H40" s="66"/>
      <c r="I40" s="66"/>
      <c r="J40" s="66">
        <v>4</v>
      </c>
      <c r="K40" s="66">
        <f t="shared" si="3"/>
        <v>16</v>
      </c>
      <c r="L40" s="68">
        <f t="shared" si="4"/>
        <v>5.333333333333333</v>
      </c>
      <c r="M40" s="116">
        <f t="shared" si="5"/>
        <v>1.2240437158469946</v>
      </c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3"/>
      <c r="BQ40" s="14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</row>
    <row r="41" spans="1:82">
      <c r="A41" s="96">
        <v>8</v>
      </c>
      <c r="B41" s="67" t="s">
        <v>200</v>
      </c>
      <c r="C41" s="66"/>
      <c r="D41" s="66"/>
      <c r="E41" s="66">
        <v>7</v>
      </c>
      <c r="F41" s="66">
        <v>7</v>
      </c>
      <c r="G41" s="66"/>
      <c r="H41" s="66"/>
      <c r="I41" s="66"/>
      <c r="J41" s="66"/>
      <c r="K41" s="66">
        <f t="shared" si="3"/>
        <v>14</v>
      </c>
      <c r="L41" s="68">
        <f t="shared" si="4"/>
        <v>7</v>
      </c>
      <c r="M41" s="116">
        <f t="shared" si="5"/>
        <v>1.0710382513661203</v>
      </c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3"/>
      <c r="BQ41" s="14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</row>
    <row r="42" spans="1:82">
      <c r="A42" s="96">
        <v>9</v>
      </c>
      <c r="B42" s="67" t="s">
        <v>152</v>
      </c>
      <c r="C42" s="66"/>
      <c r="D42" s="66">
        <v>4</v>
      </c>
      <c r="E42" s="66"/>
      <c r="F42" s="66">
        <v>4</v>
      </c>
      <c r="G42" s="66"/>
      <c r="H42" s="66"/>
      <c r="I42" s="66">
        <v>6</v>
      </c>
      <c r="J42" s="66"/>
      <c r="K42" s="66">
        <f t="shared" si="3"/>
        <v>14</v>
      </c>
      <c r="L42" s="68">
        <f t="shared" si="4"/>
        <v>4.666666666666667</v>
      </c>
      <c r="M42" s="116">
        <f t="shared" si="5"/>
        <v>1.0710382513661203</v>
      </c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3"/>
      <c r="BQ42" s="14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</row>
    <row r="43" spans="1:82">
      <c r="A43" s="96">
        <v>10</v>
      </c>
      <c r="B43" s="67" t="s">
        <v>148</v>
      </c>
      <c r="C43" s="66"/>
      <c r="D43" s="66">
        <v>6</v>
      </c>
      <c r="E43" s="66"/>
      <c r="F43" s="66"/>
      <c r="G43" s="66"/>
      <c r="H43" s="66"/>
      <c r="I43" s="66">
        <v>4</v>
      </c>
      <c r="J43" s="66"/>
      <c r="K43" s="66">
        <f t="shared" si="3"/>
        <v>10</v>
      </c>
      <c r="L43" s="68">
        <f t="shared" si="4"/>
        <v>5</v>
      </c>
      <c r="M43" s="116">
        <f t="shared" si="5"/>
        <v>0.76502732240437155</v>
      </c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3"/>
      <c r="BQ43" s="14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</row>
    <row r="44" spans="1:82">
      <c r="A44" s="96">
        <v>11</v>
      </c>
      <c r="B44" s="70" t="s">
        <v>315</v>
      </c>
      <c r="C44" s="66"/>
      <c r="D44" s="66"/>
      <c r="E44" s="66"/>
      <c r="F44" s="66"/>
      <c r="G44" s="66"/>
      <c r="H44" s="66"/>
      <c r="I44" s="66">
        <v>4</v>
      </c>
      <c r="J44" s="66">
        <v>6</v>
      </c>
      <c r="K44" s="66">
        <f t="shared" si="3"/>
        <v>10</v>
      </c>
      <c r="L44" s="68">
        <f t="shared" si="4"/>
        <v>5</v>
      </c>
      <c r="M44" s="116">
        <f t="shared" si="5"/>
        <v>0.76502732240437155</v>
      </c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3"/>
      <c r="BQ44" s="14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</row>
    <row r="45" spans="1:82">
      <c r="A45" s="96">
        <v>12</v>
      </c>
      <c r="B45" s="67" t="s">
        <v>151</v>
      </c>
      <c r="C45" s="66"/>
      <c r="D45" s="66">
        <v>4</v>
      </c>
      <c r="E45" s="66"/>
      <c r="F45" s="66">
        <v>5</v>
      </c>
      <c r="G45" s="66"/>
      <c r="H45" s="66"/>
      <c r="I45" s="66"/>
      <c r="J45" s="66"/>
      <c r="K45" s="66">
        <f t="shared" si="3"/>
        <v>9</v>
      </c>
      <c r="L45" s="68">
        <f t="shared" si="4"/>
        <v>4.5</v>
      </c>
      <c r="M45" s="116">
        <f t="shared" si="5"/>
        <v>0.68852459016393441</v>
      </c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3"/>
      <c r="BQ45" s="14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</row>
    <row r="46" spans="1:82">
      <c r="A46" s="96">
        <v>13</v>
      </c>
      <c r="B46" s="67" t="s">
        <v>267</v>
      </c>
      <c r="C46" s="66"/>
      <c r="D46" s="66"/>
      <c r="E46" s="66"/>
      <c r="F46" s="66"/>
      <c r="G46" s="66">
        <v>8</v>
      </c>
      <c r="H46" s="66"/>
      <c r="I46" s="66"/>
      <c r="J46" s="66"/>
      <c r="K46" s="66">
        <f t="shared" si="3"/>
        <v>8</v>
      </c>
      <c r="L46" s="68">
        <f t="shared" si="4"/>
        <v>8</v>
      </c>
      <c r="M46" s="116">
        <f t="shared" si="5"/>
        <v>0.61202185792349728</v>
      </c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3"/>
      <c r="BQ46" s="14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</row>
    <row r="47" spans="1:82">
      <c r="A47" s="96">
        <v>14</v>
      </c>
      <c r="B47" s="67" t="s">
        <v>205</v>
      </c>
      <c r="C47" s="66"/>
      <c r="D47" s="66"/>
      <c r="E47" s="66">
        <v>4</v>
      </c>
      <c r="F47" s="66">
        <v>4</v>
      </c>
      <c r="G47" s="66"/>
      <c r="H47" s="66"/>
      <c r="I47" s="66"/>
      <c r="J47" s="66"/>
      <c r="K47" s="66">
        <f t="shared" si="3"/>
        <v>8</v>
      </c>
      <c r="L47" s="68">
        <f t="shared" si="4"/>
        <v>4</v>
      </c>
      <c r="M47" s="116">
        <f t="shared" si="5"/>
        <v>0.61202185792349728</v>
      </c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3"/>
      <c r="BQ47" s="14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</row>
    <row r="48" spans="1:82">
      <c r="A48" s="96">
        <v>15</v>
      </c>
      <c r="B48" s="67" t="s">
        <v>202</v>
      </c>
      <c r="C48" s="66"/>
      <c r="D48" s="66"/>
      <c r="E48" s="66">
        <v>7</v>
      </c>
      <c r="F48" s="66"/>
      <c r="G48" s="66"/>
      <c r="H48" s="66"/>
      <c r="I48" s="66"/>
      <c r="J48" s="66"/>
      <c r="K48" s="66">
        <f t="shared" si="3"/>
        <v>7</v>
      </c>
      <c r="L48" s="68">
        <f t="shared" si="4"/>
        <v>7</v>
      </c>
      <c r="M48" s="116">
        <f t="shared" si="5"/>
        <v>0.53551912568306015</v>
      </c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3"/>
      <c r="BQ48" s="14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</row>
    <row r="49" spans="1:90">
      <c r="A49" s="96">
        <v>16</v>
      </c>
      <c r="B49" s="67" t="s">
        <v>243</v>
      </c>
      <c r="C49" s="66"/>
      <c r="D49" s="66"/>
      <c r="E49" s="66"/>
      <c r="F49" s="66">
        <v>7</v>
      </c>
      <c r="G49" s="66"/>
      <c r="H49" s="66"/>
      <c r="I49" s="66"/>
      <c r="J49" s="66"/>
      <c r="K49" s="66">
        <f t="shared" si="3"/>
        <v>7</v>
      </c>
      <c r="L49" s="68">
        <f t="shared" si="4"/>
        <v>7</v>
      </c>
      <c r="M49" s="116">
        <f t="shared" si="5"/>
        <v>0.53551912568306015</v>
      </c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3"/>
      <c r="BQ49" s="14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</row>
    <row r="50" spans="1:90">
      <c r="A50" s="96">
        <v>17</v>
      </c>
      <c r="B50" s="67" t="s">
        <v>201</v>
      </c>
      <c r="C50" s="66"/>
      <c r="D50" s="66"/>
      <c r="E50" s="66">
        <v>7</v>
      </c>
      <c r="F50" s="66"/>
      <c r="G50" s="66"/>
      <c r="H50" s="66"/>
      <c r="I50" s="66"/>
      <c r="J50" s="66"/>
      <c r="K50" s="66">
        <f t="shared" si="3"/>
        <v>7</v>
      </c>
      <c r="L50" s="68">
        <f t="shared" si="4"/>
        <v>7</v>
      </c>
      <c r="M50" s="116">
        <f t="shared" si="5"/>
        <v>0.53551912568306015</v>
      </c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3"/>
      <c r="BQ50" s="14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</row>
    <row r="51" spans="1:90">
      <c r="A51" s="96">
        <v>18</v>
      </c>
      <c r="B51" s="67" t="s">
        <v>268</v>
      </c>
      <c r="C51" s="66"/>
      <c r="D51" s="66"/>
      <c r="E51" s="66"/>
      <c r="F51" s="66"/>
      <c r="G51" s="66">
        <v>7</v>
      </c>
      <c r="H51" s="66"/>
      <c r="I51" s="66"/>
      <c r="J51" s="66"/>
      <c r="K51" s="66">
        <f t="shared" si="3"/>
        <v>7</v>
      </c>
      <c r="L51" s="68">
        <f t="shared" si="4"/>
        <v>7</v>
      </c>
      <c r="M51" s="116">
        <f t="shared" si="5"/>
        <v>0.53551912568306015</v>
      </c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3"/>
      <c r="BQ51" s="14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</row>
    <row r="52" spans="1:90">
      <c r="A52" s="96">
        <v>19</v>
      </c>
      <c r="B52" s="67" t="s">
        <v>149</v>
      </c>
      <c r="C52" s="66"/>
      <c r="D52" s="66">
        <v>4</v>
      </c>
      <c r="E52" s="66"/>
      <c r="F52" s="66"/>
      <c r="G52" s="66"/>
      <c r="H52" s="66"/>
      <c r="I52" s="66"/>
      <c r="J52" s="66">
        <v>3</v>
      </c>
      <c r="K52" s="66">
        <f t="shared" si="3"/>
        <v>7</v>
      </c>
      <c r="L52" s="68">
        <f t="shared" si="4"/>
        <v>3.5</v>
      </c>
      <c r="M52" s="116">
        <f t="shared" si="5"/>
        <v>0.53551912568306015</v>
      </c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3"/>
      <c r="BQ52" s="14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</row>
    <row r="53" spans="1:90">
      <c r="A53" s="96">
        <v>20</v>
      </c>
      <c r="B53" s="67" t="s">
        <v>269</v>
      </c>
      <c r="C53" s="66"/>
      <c r="D53" s="66"/>
      <c r="E53" s="66"/>
      <c r="F53" s="66"/>
      <c r="G53" s="66">
        <v>6</v>
      </c>
      <c r="H53" s="66"/>
      <c r="I53" s="66"/>
      <c r="J53" s="66"/>
      <c r="K53" s="66">
        <f t="shared" si="3"/>
        <v>6</v>
      </c>
      <c r="L53" s="68">
        <f t="shared" si="4"/>
        <v>6</v>
      </c>
      <c r="M53" s="116">
        <f t="shared" si="5"/>
        <v>0.45901639344262296</v>
      </c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3"/>
      <c r="BQ53" s="14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</row>
    <row r="54" spans="1:90">
      <c r="A54" s="96">
        <v>21</v>
      </c>
      <c r="B54" s="67" t="s">
        <v>264</v>
      </c>
      <c r="C54" s="66"/>
      <c r="D54" s="66"/>
      <c r="E54" s="66"/>
      <c r="F54" s="66"/>
      <c r="G54" s="66">
        <v>5</v>
      </c>
      <c r="H54" s="66"/>
      <c r="I54" s="66"/>
      <c r="J54" s="66"/>
      <c r="K54" s="66">
        <f t="shared" si="3"/>
        <v>5</v>
      </c>
      <c r="L54" s="68">
        <f t="shared" si="4"/>
        <v>5</v>
      </c>
      <c r="M54" s="116">
        <f t="shared" si="5"/>
        <v>0.38251366120218577</v>
      </c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3"/>
      <c r="BQ54" s="14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</row>
    <row r="55" spans="1:90">
      <c r="A55" s="96">
        <v>22</v>
      </c>
      <c r="B55" s="67" t="s">
        <v>266</v>
      </c>
      <c r="C55" s="66"/>
      <c r="D55" s="66"/>
      <c r="E55" s="66"/>
      <c r="F55" s="66"/>
      <c r="G55" s="66">
        <v>5</v>
      </c>
      <c r="H55" s="66"/>
      <c r="I55" s="66"/>
      <c r="J55" s="66"/>
      <c r="K55" s="66">
        <f t="shared" si="3"/>
        <v>5</v>
      </c>
      <c r="L55" s="68">
        <f t="shared" si="4"/>
        <v>5</v>
      </c>
      <c r="M55" s="116">
        <f t="shared" si="5"/>
        <v>0.38251366120218577</v>
      </c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3"/>
      <c r="BQ55" s="14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</row>
    <row r="56" spans="1:90">
      <c r="A56" s="96">
        <v>23</v>
      </c>
      <c r="B56" s="67" t="s">
        <v>244</v>
      </c>
      <c r="C56" s="66"/>
      <c r="D56" s="66"/>
      <c r="E56" s="66"/>
      <c r="F56" s="66">
        <v>5</v>
      </c>
      <c r="G56" s="66"/>
      <c r="H56" s="66"/>
      <c r="I56" s="66"/>
      <c r="J56" s="66"/>
      <c r="K56" s="66">
        <f t="shared" si="3"/>
        <v>5</v>
      </c>
      <c r="L56" s="68">
        <f t="shared" si="4"/>
        <v>5</v>
      </c>
      <c r="M56" s="116">
        <f t="shared" si="5"/>
        <v>0.38251366120218577</v>
      </c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3"/>
      <c r="BQ56" s="14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</row>
    <row r="57" spans="1:90">
      <c r="A57" s="96">
        <v>24</v>
      </c>
      <c r="B57" s="67" t="s">
        <v>203</v>
      </c>
      <c r="C57" s="66"/>
      <c r="D57" s="66"/>
      <c r="E57" s="66">
        <v>5</v>
      </c>
      <c r="F57" s="66"/>
      <c r="G57" s="66"/>
      <c r="H57" s="66"/>
      <c r="I57" s="66"/>
      <c r="J57" s="66"/>
      <c r="K57" s="66">
        <f t="shared" si="3"/>
        <v>5</v>
      </c>
      <c r="L57" s="68">
        <f t="shared" si="4"/>
        <v>5</v>
      </c>
      <c r="M57" s="116">
        <f t="shared" si="5"/>
        <v>0.38251366120218577</v>
      </c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3"/>
      <c r="BQ57" s="14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</row>
    <row r="58" spans="1:90">
      <c r="A58" s="96">
        <v>25</v>
      </c>
      <c r="B58" s="67" t="s">
        <v>204</v>
      </c>
      <c r="C58" s="66"/>
      <c r="D58" s="66"/>
      <c r="E58" s="66">
        <v>5</v>
      </c>
      <c r="F58" s="66"/>
      <c r="G58" s="66"/>
      <c r="H58" s="66"/>
      <c r="I58" s="66"/>
      <c r="J58" s="66"/>
      <c r="K58" s="66">
        <f t="shared" si="3"/>
        <v>5</v>
      </c>
      <c r="L58" s="68">
        <f t="shared" si="4"/>
        <v>5</v>
      </c>
      <c r="M58" s="116">
        <f t="shared" si="5"/>
        <v>0.38251366120218577</v>
      </c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3"/>
      <c r="BQ58" s="14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</row>
    <row r="59" spans="1:90">
      <c r="A59" s="96">
        <v>26</v>
      </c>
      <c r="B59" s="70" t="s">
        <v>314</v>
      </c>
      <c r="C59" s="66"/>
      <c r="D59" s="66"/>
      <c r="E59" s="66"/>
      <c r="F59" s="66"/>
      <c r="G59" s="66"/>
      <c r="H59" s="66"/>
      <c r="I59" s="66">
        <v>4</v>
      </c>
      <c r="J59" s="66"/>
      <c r="K59" s="66">
        <f t="shared" si="3"/>
        <v>4</v>
      </c>
      <c r="L59" s="68">
        <f t="shared" si="4"/>
        <v>4</v>
      </c>
      <c r="M59" s="116">
        <f t="shared" si="5"/>
        <v>0.30601092896174864</v>
      </c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3"/>
      <c r="BQ59" s="14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</row>
    <row r="60" spans="1:90">
      <c r="A60" s="96">
        <v>27</v>
      </c>
      <c r="B60" s="35" t="s">
        <v>265</v>
      </c>
      <c r="C60" s="132"/>
      <c r="D60" s="132"/>
      <c r="E60" s="132"/>
      <c r="F60" s="132"/>
      <c r="G60" s="132">
        <v>4</v>
      </c>
      <c r="H60" s="132"/>
      <c r="I60" s="132"/>
      <c r="J60" s="132"/>
      <c r="K60" s="66">
        <f t="shared" si="3"/>
        <v>4</v>
      </c>
      <c r="L60" s="68">
        <f t="shared" si="4"/>
        <v>4</v>
      </c>
      <c r="M60" s="116">
        <f t="shared" si="5"/>
        <v>0.30601092896174864</v>
      </c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3"/>
      <c r="BQ60" s="14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</row>
    <row r="61" spans="1:90" ht="13.5" thickBot="1">
      <c r="A61" s="98">
        <v>28</v>
      </c>
      <c r="B61" s="136" t="s">
        <v>316</v>
      </c>
      <c r="C61" s="112"/>
      <c r="D61" s="112"/>
      <c r="E61" s="112"/>
      <c r="F61" s="112"/>
      <c r="G61" s="112"/>
      <c r="H61" s="112"/>
      <c r="I61" s="112">
        <v>4</v>
      </c>
      <c r="J61" s="112"/>
      <c r="K61" s="112">
        <f t="shared" si="3"/>
        <v>4</v>
      </c>
      <c r="L61" s="117">
        <f t="shared" si="4"/>
        <v>4</v>
      </c>
      <c r="M61" s="118">
        <f t="shared" si="5"/>
        <v>0.30601092896174864</v>
      </c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3"/>
      <c r="BQ61" s="14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</row>
    <row r="62" spans="1:90" ht="13.5" thickBot="1"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3"/>
      <c r="BR62" s="14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</row>
    <row r="63" spans="1:90">
      <c r="A63" s="103" t="s">
        <v>0</v>
      </c>
      <c r="B63" s="104" t="s">
        <v>1</v>
      </c>
      <c r="C63" s="139" t="s">
        <v>22</v>
      </c>
      <c r="D63" s="139"/>
      <c r="E63" s="139"/>
      <c r="F63" s="139"/>
      <c r="G63" s="139"/>
      <c r="H63" s="139"/>
      <c r="I63" s="139"/>
      <c r="J63" s="139"/>
      <c r="K63" s="139"/>
      <c r="L63" s="139"/>
      <c r="M63" s="14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3"/>
      <c r="BQ63" s="14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J63" s="11"/>
      <c r="CK63" s="12"/>
      <c r="CL63" s="12"/>
    </row>
    <row r="64" spans="1:90" ht="106.9" customHeight="1">
      <c r="A64" s="108" t="s">
        <v>0</v>
      </c>
      <c r="B64" s="62" t="s">
        <v>1</v>
      </c>
      <c r="C64" s="63" t="s">
        <v>4</v>
      </c>
      <c r="D64" s="63" t="s">
        <v>5</v>
      </c>
      <c r="E64" s="63" t="s">
        <v>6</v>
      </c>
      <c r="F64" s="63" t="s">
        <v>7</v>
      </c>
      <c r="G64" s="64" t="s">
        <v>8</v>
      </c>
      <c r="H64" s="63" t="s">
        <v>9</v>
      </c>
      <c r="I64" s="64" t="s">
        <v>10</v>
      </c>
      <c r="J64" s="64" t="s">
        <v>11</v>
      </c>
      <c r="K64" s="65" t="s">
        <v>12</v>
      </c>
      <c r="L64" s="65" t="s">
        <v>13</v>
      </c>
      <c r="M64" s="115" t="s">
        <v>21</v>
      </c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3"/>
      <c r="BQ64" s="14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J64" s="11"/>
      <c r="CK64" s="12"/>
      <c r="CL64" s="12"/>
    </row>
    <row r="65" spans="1:90">
      <c r="A65" s="96">
        <v>1</v>
      </c>
      <c r="B65" s="67" t="s">
        <v>16</v>
      </c>
      <c r="C65" s="66">
        <v>4</v>
      </c>
      <c r="D65" s="66">
        <v>7</v>
      </c>
      <c r="E65" s="66">
        <v>5</v>
      </c>
      <c r="F65" s="66">
        <v>8</v>
      </c>
      <c r="G65" s="66">
        <v>7</v>
      </c>
      <c r="H65" s="66">
        <v>5</v>
      </c>
      <c r="I65" s="66">
        <v>8</v>
      </c>
      <c r="J65" s="66">
        <v>7</v>
      </c>
      <c r="K65" s="66">
        <f t="shared" ref="K65:K92" si="6">SUM(C65:J65)</f>
        <v>51</v>
      </c>
      <c r="L65" s="68">
        <f t="shared" ref="L65:L92" si="7">AVERAGE(C65:J65)</f>
        <v>6.375</v>
      </c>
      <c r="M65" s="116">
        <f t="shared" ref="M65:M92" si="8">K65/AVERAGE($K$65:$K$92)</f>
        <v>3.5522388059701493</v>
      </c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3"/>
      <c r="BQ65" s="14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J65" s="11"/>
      <c r="CK65" s="12"/>
      <c r="CL65" s="12"/>
    </row>
    <row r="66" spans="1:90">
      <c r="A66" s="96">
        <v>2</v>
      </c>
      <c r="B66" s="70" t="s">
        <v>19</v>
      </c>
      <c r="C66" s="66">
        <v>4</v>
      </c>
      <c r="D66" s="66">
        <v>6</v>
      </c>
      <c r="E66" s="66">
        <v>9</v>
      </c>
      <c r="F66" s="66">
        <v>5</v>
      </c>
      <c r="G66" s="66">
        <v>5</v>
      </c>
      <c r="H66" s="66">
        <v>5</v>
      </c>
      <c r="I66" s="66">
        <v>4</v>
      </c>
      <c r="J66" s="66">
        <v>7</v>
      </c>
      <c r="K66" s="66">
        <f t="shared" si="6"/>
        <v>45</v>
      </c>
      <c r="L66" s="68">
        <f t="shared" si="7"/>
        <v>5.625</v>
      </c>
      <c r="M66" s="116">
        <f t="shared" si="8"/>
        <v>3.1343283582089549</v>
      </c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3"/>
      <c r="BQ66" s="14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J66" s="11"/>
      <c r="CK66" s="12"/>
      <c r="CL66" s="12"/>
    </row>
    <row r="67" spans="1:90">
      <c r="A67" s="96">
        <v>3</v>
      </c>
      <c r="B67" s="67" t="s">
        <v>18</v>
      </c>
      <c r="C67" s="66">
        <v>4</v>
      </c>
      <c r="D67" s="66">
        <v>4</v>
      </c>
      <c r="E67" s="66">
        <v>5</v>
      </c>
      <c r="F67" s="66">
        <v>4</v>
      </c>
      <c r="G67" s="66">
        <v>6</v>
      </c>
      <c r="H67" s="66">
        <v>5</v>
      </c>
      <c r="I67" s="66">
        <v>8</v>
      </c>
      <c r="J67" s="66">
        <v>4</v>
      </c>
      <c r="K67" s="66">
        <f t="shared" si="6"/>
        <v>40</v>
      </c>
      <c r="L67" s="68">
        <f t="shared" si="7"/>
        <v>5</v>
      </c>
      <c r="M67" s="116">
        <f t="shared" si="8"/>
        <v>2.7860696517412933</v>
      </c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3"/>
      <c r="BQ67" s="14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J67" s="11"/>
      <c r="CK67" s="12"/>
      <c r="CL67" s="12"/>
    </row>
    <row r="68" spans="1:90">
      <c r="A68" s="96">
        <v>4</v>
      </c>
      <c r="B68" s="67" t="s">
        <v>17</v>
      </c>
      <c r="C68" s="66">
        <v>4</v>
      </c>
      <c r="D68" s="66">
        <v>4</v>
      </c>
      <c r="E68" s="66">
        <v>4</v>
      </c>
      <c r="F68" s="66">
        <v>5</v>
      </c>
      <c r="G68" s="66">
        <v>5</v>
      </c>
      <c r="H68" s="66">
        <v>5</v>
      </c>
      <c r="I68" s="66">
        <v>4</v>
      </c>
      <c r="J68" s="66">
        <v>3</v>
      </c>
      <c r="K68" s="66">
        <f t="shared" si="6"/>
        <v>34</v>
      </c>
      <c r="L68" s="68">
        <f t="shared" si="7"/>
        <v>4.25</v>
      </c>
      <c r="M68" s="116">
        <f t="shared" si="8"/>
        <v>2.3681592039800994</v>
      </c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3"/>
      <c r="BQ68" s="14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J68" s="11"/>
      <c r="CK68" s="12"/>
      <c r="CL68" s="12"/>
    </row>
    <row r="69" spans="1:90">
      <c r="A69" s="96">
        <v>5</v>
      </c>
      <c r="B69" s="67" t="s">
        <v>15</v>
      </c>
      <c r="C69" s="66">
        <v>4</v>
      </c>
      <c r="D69" s="66">
        <v>6</v>
      </c>
      <c r="E69" s="66"/>
      <c r="F69" s="66">
        <v>8</v>
      </c>
      <c r="G69" s="66"/>
      <c r="H69" s="66">
        <v>5</v>
      </c>
      <c r="I69" s="66"/>
      <c r="J69" s="66">
        <v>4</v>
      </c>
      <c r="K69" s="66">
        <f t="shared" si="6"/>
        <v>27</v>
      </c>
      <c r="L69" s="68">
        <f t="shared" si="7"/>
        <v>5.4</v>
      </c>
      <c r="M69" s="116">
        <f t="shared" si="8"/>
        <v>1.880597014925373</v>
      </c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3"/>
      <c r="BQ69" s="14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J69" s="11"/>
      <c r="CK69" s="12"/>
      <c r="CL69" s="12"/>
    </row>
    <row r="70" spans="1:90">
      <c r="A70" s="96">
        <v>6</v>
      </c>
      <c r="B70" s="70" t="s">
        <v>313</v>
      </c>
      <c r="C70" s="66"/>
      <c r="D70" s="66"/>
      <c r="E70" s="66"/>
      <c r="F70" s="66"/>
      <c r="G70" s="66"/>
      <c r="H70" s="66">
        <v>5</v>
      </c>
      <c r="I70" s="66">
        <v>8</v>
      </c>
      <c r="J70" s="66">
        <v>8</v>
      </c>
      <c r="K70" s="66">
        <f t="shared" si="6"/>
        <v>21</v>
      </c>
      <c r="L70" s="68">
        <f t="shared" si="7"/>
        <v>7</v>
      </c>
      <c r="M70" s="116">
        <f t="shared" si="8"/>
        <v>1.4626865671641791</v>
      </c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3"/>
      <c r="BQ70" s="14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J70" s="11"/>
      <c r="CK70" s="12"/>
      <c r="CL70" s="12"/>
    </row>
    <row r="71" spans="1:90">
      <c r="A71" s="96">
        <v>7</v>
      </c>
      <c r="B71" s="67" t="s">
        <v>200</v>
      </c>
      <c r="C71" s="66"/>
      <c r="D71" s="66"/>
      <c r="E71" s="66">
        <v>9</v>
      </c>
      <c r="F71" s="66">
        <v>9</v>
      </c>
      <c r="G71" s="66"/>
      <c r="H71" s="66"/>
      <c r="I71" s="66"/>
      <c r="J71" s="66"/>
      <c r="K71" s="66">
        <f t="shared" si="6"/>
        <v>18</v>
      </c>
      <c r="L71" s="68">
        <f t="shared" si="7"/>
        <v>9</v>
      </c>
      <c r="M71" s="116">
        <f t="shared" si="8"/>
        <v>1.2537313432835822</v>
      </c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3"/>
      <c r="BQ71" s="14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J71" s="11"/>
      <c r="CK71" s="12"/>
      <c r="CL71" s="12"/>
    </row>
    <row r="72" spans="1:90">
      <c r="A72" s="96">
        <v>8</v>
      </c>
      <c r="B72" s="67" t="s">
        <v>150</v>
      </c>
      <c r="C72" s="66"/>
      <c r="D72" s="66">
        <v>4</v>
      </c>
      <c r="E72" s="66"/>
      <c r="F72" s="66"/>
      <c r="G72" s="66">
        <v>8</v>
      </c>
      <c r="H72" s="66"/>
      <c r="I72" s="66"/>
      <c r="J72" s="66">
        <v>4</v>
      </c>
      <c r="K72" s="66">
        <f t="shared" si="6"/>
        <v>16</v>
      </c>
      <c r="L72" s="68">
        <f t="shared" si="7"/>
        <v>5.333333333333333</v>
      </c>
      <c r="M72" s="116">
        <f t="shared" si="8"/>
        <v>1.1144278606965174</v>
      </c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3"/>
      <c r="BQ72" s="14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J72" s="11"/>
      <c r="CK72" s="12"/>
      <c r="CL72" s="12"/>
    </row>
    <row r="73" spans="1:90">
      <c r="A73" s="96">
        <v>9</v>
      </c>
      <c r="B73" s="67" t="s">
        <v>152</v>
      </c>
      <c r="C73" s="66"/>
      <c r="D73" s="66">
        <v>4</v>
      </c>
      <c r="E73" s="66"/>
      <c r="F73" s="66">
        <v>4</v>
      </c>
      <c r="G73" s="66"/>
      <c r="H73" s="66"/>
      <c r="I73" s="66">
        <v>8</v>
      </c>
      <c r="J73" s="66"/>
      <c r="K73" s="66">
        <f t="shared" si="6"/>
        <v>16</v>
      </c>
      <c r="L73" s="68">
        <f t="shared" si="7"/>
        <v>5.333333333333333</v>
      </c>
      <c r="M73" s="116">
        <f t="shared" si="8"/>
        <v>1.1144278606965174</v>
      </c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3"/>
      <c r="BQ73" s="14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J73" s="11"/>
      <c r="CK73" s="12"/>
      <c r="CL73" s="12"/>
    </row>
    <row r="74" spans="1:90">
      <c r="A74" s="96">
        <v>10</v>
      </c>
      <c r="B74" s="70" t="s">
        <v>315</v>
      </c>
      <c r="C74" s="66"/>
      <c r="D74" s="66"/>
      <c r="E74" s="66"/>
      <c r="F74" s="66"/>
      <c r="G74" s="66"/>
      <c r="H74" s="66"/>
      <c r="I74" s="66">
        <v>4</v>
      </c>
      <c r="J74" s="66">
        <v>8</v>
      </c>
      <c r="K74" s="66">
        <f t="shared" si="6"/>
        <v>12</v>
      </c>
      <c r="L74" s="68">
        <f t="shared" si="7"/>
        <v>6</v>
      </c>
      <c r="M74" s="116">
        <f t="shared" si="8"/>
        <v>0.83582089552238803</v>
      </c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3"/>
      <c r="BQ74" s="14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J74" s="11"/>
      <c r="CK74" s="12"/>
      <c r="CL74" s="12"/>
    </row>
    <row r="75" spans="1:90">
      <c r="A75" s="96">
        <v>11</v>
      </c>
      <c r="B75" s="67" t="s">
        <v>148</v>
      </c>
      <c r="C75" s="66"/>
      <c r="D75" s="66">
        <v>7</v>
      </c>
      <c r="E75" s="66"/>
      <c r="F75" s="66"/>
      <c r="G75" s="66"/>
      <c r="H75" s="66"/>
      <c r="I75" s="66">
        <v>4</v>
      </c>
      <c r="J75" s="66"/>
      <c r="K75" s="66">
        <f t="shared" si="6"/>
        <v>11</v>
      </c>
      <c r="L75" s="68">
        <f t="shared" si="7"/>
        <v>5.5</v>
      </c>
      <c r="M75" s="116">
        <f t="shared" si="8"/>
        <v>0.76616915422885568</v>
      </c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3"/>
      <c r="BQ75" s="14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J75" s="11"/>
      <c r="CK75" s="12"/>
      <c r="CL75" s="12"/>
    </row>
    <row r="76" spans="1:90">
      <c r="A76" s="96">
        <v>12</v>
      </c>
      <c r="B76" s="67" t="s">
        <v>202</v>
      </c>
      <c r="C76" s="66"/>
      <c r="D76" s="66"/>
      <c r="E76" s="66">
        <v>9</v>
      </c>
      <c r="F76" s="66"/>
      <c r="G76" s="66"/>
      <c r="H76" s="66"/>
      <c r="I76" s="66"/>
      <c r="J76" s="66"/>
      <c r="K76" s="66">
        <f t="shared" si="6"/>
        <v>9</v>
      </c>
      <c r="L76" s="68">
        <f t="shared" si="7"/>
        <v>9</v>
      </c>
      <c r="M76" s="116">
        <f t="shared" si="8"/>
        <v>0.62686567164179108</v>
      </c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3"/>
      <c r="BQ76" s="14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J76" s="11"/>
      <c r="CK76" s="12"/>
      <c r="CL76" s="12"/>
    </row>
    <row r="77" spans="1:90">
      <c r="A77" s="96">
        <v>13</v>
      </c>
      <c r="B77" s="67" t="s">
        <v>243</v>
      </c>
      <c r="C77" s="66"/>
      <c r="D77" s="66"/>
      <c r="E77" s="66"/>
      <c r="F77" s="66">
        <v>9</v>
      </c>
      <c r="G77" s="66"/>
      <c r="H77" s="66"/>
      <c r="I77" s="66"/>
      <c r="J77" s="66"/>
      <c r="K77" s="66">
        <f t="shared" si="6"/>
        <v>9</v>
      </c>
      <c r="L77" s="68">
        <f t="shared" si="7"/>
        <v>9</v>
      </c>
      <c r="M77" s="116">
        <f t="shared" si="8"/>
        <v>0.62686567164179108</v>
      </c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3"/>
      <c r="BQ77" s="14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J77" s="11"/>
      <c r="CK77" s="12"/>
      <c r="CL77" s="12"/>
    </row>
    <row r="78" spans="1:90">
      <c r="A78" s="96">
        <v>14</v>
      </c>
      <c r="B78" s="67" t="s">
        <v>201</v>
      </c>
      <c r="C78" s="66"/>
      <c r="D78" s="66"/>
      <c r="E78" s="66">
        <v>9</v>
      </c>
      <c r="F78" s="66"/>
      <c r="G78" s="66"/>
      <c r="H78" s="66"/>
      <c r="I78" s="66"/>
      <c r="J78" s="66"/>
      <c r="K78" s="66">
        <f t="shared" si="6"/>
        <v>9</v>
      </c>
      <c r="L78" s="68">
        <f t="shared" si="7"/>
        <v>9</v>
      </c>
      <c r="M78" s="116">
        <f t="shared" si="8"/>
        <v>0.62686567164179108</v>
      </c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3"/>
      <c r="BQ78" s="14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J78" s="11"/>
      <c r="CK78" s="12"/>
      <c r="CL78" s="12"/>
    </row>
    <row r="79" spans="1:90">
      <c r="A79" s="96">
        <v>15</v>
      </c>
      <c r="B79" s="67" t="s">
        <v>267</v>
      </c>
      <c r="C79" s="66"/>
      <c r="D79" s="66"/>
      <c r="E79" s="66"/>
      <c r="F79" s="66"/>
      <c r="G79" s="66">
        <v>9</v>
      </c>
      <c r="H79" s="66"/>
      <c r="I79" s="66"/>
      <c r="J79" s="66"/>
      <c r="K79" s="66">
        <f t="shared" si="6"/>
        <v>9</v>
      </c>
      <c r="L79" s="68">
        <f t="shared" si="7"/>
        <v>9</v>
      </c>
      <c r="M79" s="116">
        <f t="shared" si="8"/>
        <v>0.62686567164179108</v>
      </c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3"/>
      <c r="BQ79" s="14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J79" s="11"/>
      <c r="CK79" s="12"/>
      <c r="CL79" s="12"/>
    </row>
    <row r="80" spans="1:90">
      <c r="A80" s="96">
        <v>16</v>
      </c>
      <c r="B80" s="67" t="s">
        <v>151</v>
      </c>
      <c r="C80" s="66"/>
      <c r="D80" s="66">
        <v>4</v>
      </c>
      <c r="E80" s="66"/>
      <c r="F80" s="66">
        <v>5</v>
      </c>
      <c r="G80" s="66"/>
      <c r="H80" s="66"/>
      <c r="I80" s="66"/>
      <c r="J80" s="66"/>
      <c r="K80" s="66">
        <f t="shared" si="6"/>
        <v>9</v>
      </c>
      <c r="L80" s="68">
        <f t="shared" si="7"/>
        <v>4.5</v>
      </c>
      <c r="M80" s="116">
        <f t="shared" si="8"/>
        <v>0.62686567164179108</v>
      </c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3"/>
      <c r="BQ80" s="14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J80" s="11"/>
      <c r="CK80" s="12"/>
      <c r="CL80" s="12"/>
    </row>
    <row r="81" spans="1:91">
      <c r="A81" s="96">
        <v>17</v>
      </c>
      <c r="B81" s="67" t="s">
        <v>268</v>
      </c>
      <c r="C81" s="66"/>
      <c r="D81" s="66"/>
      <c r="E81" s="66"/>
      <c r="F81" s="66"/>
      <c r="G81" s="66">
        <v>8</v>
      </c>
      <c r="H81" s="66"/>
      <c r="I81" s="66"/>
      <c r="J81" s="66"/>
      <c r="K81" s="66">
        <f t="shared" si="6"/>
        <v>8</v>
      </c>
      <c r="L81" s="68">
        <f t="shared" si="7"/>
        <v>8</v>
      </c>
      <c r="M81" s="116">
        <f t="shared" si="8"/>
        <v>0.55721393034825872</v>
      </c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3"/>
      <c r="BQ81" s="14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J81" s="11"/>
      <c r="CK81" s="12"/>
      <c r="CL81" s="12"/>
    </row>
    <row r="82" spans="1:91">
      <c r="A82" s="96">
        <v>18</v>
      </c>
      <c r="B82" s="67" t="s">
        <v>205</v>
      </c>
      <c r="C82" s="66"/>
      <c r="D82" s="66"/>
      <c r="E82" s="66">
        <v>4</v>
      </c>
      <c r="F82" s="66">
        <v>4</v>
      </c>
      <c r="G82" s="66"/>
      <c r="H82" s="66"/>
      <c r="I82" s="66"/>
      <c r="J82" s="66"/>
      <c r="K82" s="66">
        <f t="shared" si="6"/>
        <v>8</v>
      </c>
      <c r="L82" s="68">
        <f t="shared" si="7"/>
        <v>4</v>
      </c>
      <c r="M82" s="116">
        <f t="shared" si="8"/>
        <v>0.55721393034825872</v>
      </c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3"/>
      <c r="BQ82" s="14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J82" s="11"/>
      <c r="CK82" s="12"/>
      <c r="CL82" s="12"/>
    </row>
    <row r="83" spans="1:91">
      <c r="A83" s="96">
        <v>19</v>
      </c>
      <c r="B83" s="67" t="s">
        <v>149</v>
      </c>
      <c r="C83" s="66"/>
      <c r="D83" s="66">
        <v>4</v>
      </c>
      <c r="E83" s="66"/>
      <c r="F83" s="66"/>
      <c r="G83" s="66"/>
      <c r="H83" s="66"/>
      <c r="I83" s="66"/>
      <c r="J83" s="66">
        <v>3</v>
      </c>
      <c r="K83" s="66">
        <f t="shared" si="6"/>
        <v>7</v>
      </c>
      <c r="L83" s="68">
        <f t="shared" si="7"/>
        <v>3.5</v>
      </c>
      <c r="M83" s="116">
        <f t="shared" si="8"/>
        <v>0.48756218905472637</v>
      </c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3"/>
      <c r="BQ83" s="14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J83" s="11"/>
      <c r="CK83" s="12"/>
      <c r="CL83" s="12"/>
    </row>
    <row r="84" spans="1:91">
      <c r="A84" s="96">
        <v>20</v>
      </c>
      <c r="B84" s="67" t="s">
        <v>269</v>
      </c>
      <c r="C84" s="66"/>
      <c r="D84" s="66"/>
      <c r="E84" s="66"/>
      <c r="F84" s="66"/>
      <c r="G84" s="66">
        <v>6</v>
      </c>
      <c r="H84" s="66"/>
      <c r="I84" s="66"/>
      <c r="J84" s="66"/>
      <c r="K84" s="66">
        <f t="shared" si="6"/>
        <v>6</v>
      </c>
      <c r="L84" s="68">
        <f t="shared" si="7"/>
        <v>6</v>
      </c>
      <c r="M84" s="116">
        <f t="shared" si="8"/>
        <v>0.41791044776119401</v>
      </c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3"/>
      <c r="BQ84" s="14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J84" s="11"/>
      <c r="CK84" s="12"/>
      <c r="CL84" s="12"/>
    </row>
    <row r="85" spans="1:91">
      <c r="A85" s="96">
        <v>21</v>
      </c>
      <c r="B85" s="67" t="s">
        <v>264</v>
      </c>
      <c r="C85" s="66"/>
      <c r="D85" s="66"/>
      <c r="E85" s="66"/>
      <c r="F85" s="66"/>
      <c r="G85" s="66">
        <v>5</v>
      </c>
      <c r="H85" s="66"/>
      <c r="I85" s="66"/>
      <c r="J85" s="66"/>
      <c r="K85" s="66">
        <f t="shared" si="6"/>
        <v>5</v>
      </c>
      <c r="L85" s="68">
        <f t="shared" si="7"/>
        <v>5</v>
      </c>
      <c r="M85" s="116">
        <f t="shared" si="8"/>
        <v>0.34825870646766166</v>
      </c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3"/>
      <c r="BQ85" s="14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J85" s="11"/>
      <c r="CK85" s="12"/>
      <c r="CL85" s="12"/>
    </row>
    <row r="86" spans="1:91">
      <c r="A86" s="96">
        <v>22</v>
      </c>
      <c r="B86" s="67" t="s">
        <v>266</v>
      </c>
      <c r="C86" s="66"/>
      <c r="D86" s="66"/>
      <c r="E86" s="66"/>
      <c r="F86" s="66"/>
      <c r="G86" s="66">
        <v>5</v>
      </c>
      <c r="H86" s="66"/>
      <c r="I86" s="66"/>
      <c r="J86" s="66"/>
      <c r="K86" s="66">
        <f t="shared" si="6"/>
        <v>5</v>
      </c>
      <c r="L86" s="68">
        <f t="shared" si="7"/>
        <v>5</v>
      </c>
      <c r="M86" s="116">
        <f t="shared" si="8"/>
        <v>0.34825870646766166</v>
      </c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3"/>
      <c r="BQ86" s="14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J86" s="11"/>
      <c r="CK86" s="12"/>
      <c r="CL86" s="12"/>
    </row>
    <row r="87" spans="1:91">
      <c r="A87" s="96">
        <v>23</v>
      </c>
      <c r="B87" s="67" t="s">
        <v>244</v>
      </c>
      <c r="C87" s="66"/>
      <c r="D87" s="66"/>
      <c r="E87" s="66"/>
      <c r="F87" s="66">
        <v>5</v>
      </c>
      <c r="G87" s="66"/>
      <c r="H87" s="66"/>
      <c r="I87" s="66"/>
      <c r="J87" s="66"/>
      <c r="K87" s="66">
        <f t="shared" si="6"/>
        <v>5</v>
      </c>
      <c r="L87" s="68">
        <f t="shared" si="7"/>
        <v>5</v>
      </c>
      <c r="M87" s="116">
        <f t="shared" si="8"/>
        <v>0.34825870646766166</v>
      </c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3"/>
      <c r="BQ87" s="14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J87" s="11"/>
      <c r="CK87" s="12"/>
      <c r="CL87" s="12"/>
    </row>
    <row r="88" spans="1:91">
      <c r="A88" s="96">
        <v>24</v>
      </c>
      <c r="B88" s="67" t="s">
        <v>203</v>
      </c>
      <c r="C88" s="66"/>
      <c r="D88" s="66"/>
      <c r="E88" s="66">
        <v>5</v>
      </c>
      <c r="F88" s="66"/>
      <c r="G88" s="66"/>
      <c r="H88" s="66"/>
      <c r="I88" s="66"/>
      <c r="J88" s="66"/>
      <c r="K88" s="66">
        <f t="shared" si="6"/>
        <v>5</v>
      </c>
      <c r="L88" s="68">
        <f t="shared" si="7"/>
        <v>5</v>
      </c>
      <c r="M88" s="116">
        <f t="shared" si="8"/>
        <v>0.34825870646766166</v>
      </c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3"/>
      <c r="BQ88" s="14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J88" s="11"/>
      <c r="CK88" s="12"/>
      <c r="CL88" s="12"/>
    </row>
    <row r="89" spans="1:91">
      <c r="A89" s="96">
        <v>25</v>
      </c>
      <c r="B89" s="67" t="s">
        <v>204</v>
      </c>
      <c r="C89" s="66"/>
      <c r="D89" s="66"/>
      <c r="E89" s="66">
        <v>5</v>
      </c>
      <c r="F89" s="66"/>
      <c r="G89" s="66"/>
      <c r="H89" s="66"/>
      <c r="I89" s="66"/>
      <c r="J89" s="66"/>
      <c r="K89" s="66">
        <f t="shared" si="6"/>
        <v>5</v>
      </c>
      <c r="L89" s="68">
        <f t="shared" si="7"/>
        <v>5</v>
      </c>
      <c r="M89" s="116">
        <f t="shared" si="8"/>
        <v>0.34825870646766166</v>
      </c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3"/>
      <c r="BQ89" s="14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J89" s="11"/>
      <c r="CK89" s="12"/>
      <c r="CL89" s="12"/>
    </row>
    <row r="90" spans="1:91">
      <c r="A90" s="96">
        <v>26</v>
      </c>
      <c r="B90" s="70" t="s">
        <v>314</v>
      </c>
      <c r="C90" s="66"/>
      <c r="D90" s="66"/>
      <c r="E90" s="66"/>
      <c r="F90" s="66"/>
      <c r="G90" s="66"/>
      <c r="H90" s="66"/>
      <c r="I90" s="66">
        <v>4</v>
      </c>
      <c r="J90" s="66"/>
      <c r="K90" s="66">
        <f t="shared" si="6"/>
        <v>4</v>
      </c>
      <c r="L90" s="68">
        <f t="shared" si="7"/>
        <v>4</v>
      </c>
      <c r="M90" s="116">
        <f t="shared" si="8"/>
        <v>0.27860696517412936</v>
      </c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3"/>
      <c r="BQ90" s="14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J90" s="11"/>
      <c r="CK90" s="12"/>
      <c r="CL90" s="12"/>
    </row>
    <row r="91" spans="1:91">
      <c r="A91" s="96">
        <v>27</v>
      </c>
      <c r="B91" s="35" t="s">
        <v>265</v>
      </c>
      <c r="C91" s="132"/>
      <c r="D91" s="132"/>
      <c r="E91" s="132"/>
      <c r="F91" s="132"/>
      <c r="G91" s="132">
        <v>4</v>
      </c>
      <c r="H91" s="132"/>
      <c r="I91" s="132"/>
      <c r="J91" s="132"/>
      <c r="K91" s="66">
        <f t="shared" si="6"/>
        <v>4</v>
      </c>
      <c r="L91" s="68">
        <f t="shared" si="7"/>
        <v>4</v>
      </c>
      <c r="M91" s="116">
        <f t="shared" si="8"/>
        <v>0.27860696517412936</v>
      </c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3"/>
      <c r="BQ91" s="14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J91" s="11"/>
      <c r="CK91" s="12"/>
      <c r="CL91" s="12"/>
    </row>
    <row r="92" spans="1:91" ht="13.5" thickBot="1">
      <c r="A92" s="98">
        <v>28</v>
      </c>
      <c r="B92" s="136" t="s">
        <v>316</v>
      </c>
      <c r="C92" s="112"/>
      <c r="D92" s="112"/>
      <c r="E92" s="112"/>
      <c r="F92" s="112"/>
      <c r="G92" s="112"/>
      <c r="H92" s="112"/>
      <c r="I92" s="112">
        <v>4</v>
      </c>
      <c r="J92" s="112"/>
      <c r="K92" s="112">
        <f t="shared" si="6"/>
        <v>4</v>
      </c>
      <c r="L92" s="117">
        <f t="shared" si="7"/>
        <v>4</v>
      </c>
      <c r="M92" s="118">
        <f t="shared" si="8"/>
        <v>0.27860696517412936</v>
      </c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3"/>
      <c r="BQ92" s="14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J92" s="11"/>
      <c r="CK92" s="12"/>
      <c r="CL92" s="12"/>
    </row>
    <row r="93" spans="1:91" ht="13.5" thickBot="1">
      <c r="A93" s="98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3"/>
      <c r="BR93" s="14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K93" s="11"/>
      <c r="CL93" s="12"/>
      <c r="CM93" s="12"/>
    </row>
    <row r="94" spans="1:91">
      <c r="A94" s="103" t="s">
        <v>0</v>
      </c>
      <c r="B94" s="104" t="s">
        <v>1</v>
      </c>
      <c r="C94" s="144" t="s">
        <v>23</v>
      </c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145"/>
      <c r="Z94" s="146"/>
      <c r="AA94" s="105" t="s">
        <v>24</v>
      </c>
      <c r="AB94" s="105" t="s">
        <v>25</v>
      </c>
      <c r="AC94" s="105" t="s">
        <v>26</v>
      </c>
      <c r="AD94" s="106"/>
      <c r="AE94" s="106"/>
      <c r="AF94" s="106"/>
      <c r="AG94" s="107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3"/>
      <c r="BO94" s="14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H94" s="11"/>
      <c r="CI94" s="12"/>
      <c r="CJ94" s="12"/>
    </row>
    <row r="95" spans="1:91" ht="105.2" customHeight="1">
      <c r="A95" s="141" t="s">
        <v>0</v>
      </c>
      <c r="B95" s="142" t="s">
        <v>1</v>
      </c>
      <c r="C95" s="143" t="s">
        <v>4</v>
      </c>
      <c r="D95" s="143"/>
      <c r="E95" s="143"/>
      <c r="F95" s="143" t="s">
        <v>5</v>
      </c>
      <c r="G95" s="143"/>
      <c r="H95" s="143"/>
      <c r="I95" s="143" t="s">
        <v>6</v>
      </c>
      <c r="J95" s="143"/>
      <c r="K95" s="143"/>
      <c r="L95" s="143" t="s">
        <v>7</v>
      </c>
      <c r="M95" s="143"/>
      <c r="N95" s="143"/>
      <c r="O95" s="147" t="s">
        <v>8</v>
      </c>
      <c r="P95" s="147"/>
      <c r="Q95" s="147"/>
      <c r="R95" s="143" t="s">
        <v>9</v>
      </c>
      <c r="S95" s="143"/>
      <c r="T95" s="143"/>
      <c r="U95" s="147" t="s">
        <v>10</v>
      </c>
      <c r="V95" s="147"/>
      <c r="W95" s="147"/>
      <c r="X95" s="147" t="s">
        <v>11</v>
      </c>
      <c r="Y95" s="147"/>
      <c r="Z95" s="147"/>
      <c r="AA95" s="151" t="s">
        <v>12</v>
      </c>
      <c r="AB95" s="151"/>
      <c r="AC95" s="151"/>
      <c r="AD95" s="65" t="s">
        <v>27</v>
      </c>
      <c r="AE95" s="65" t="s">
        <v>28</v>
      </c>
      <c r="AF95" s="65" t="s">
        <v>29</v>
      </c>
      <c r="AG95" s="109" t="s">
        <v>30</v>
      </c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3"/>
      <c r="BO95" s="14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H95" s="11"/>
      <c r="CI95" s="12"/>
      <c r="CJ95" s="12"/>
    </row>
    <row r="96" spans="1:91">
      <c r="A96" s="141"/>
      <c r="B96" s="142"/>
      <c r="C96" s="72" t="s">
        <v>24</v>
      </c>
      <c r="D96" s="72" t="s">
        <v>25</v>
      </c>
      <c r="E96" s="72" t="s">
        <v>26</v>
      </c>
      <c r="F96" s="72" t="s">
        <v>24</v>
      </c>
      <c r="G96" s="72" t="s">
        <v>25</v>
      </c>
      <c r="H96" s="72" t="s">
        <v>26</v>
      </c>
      <c r="I96" s="72" t="s">
        <v>24</v>
      </c>
      <c r="J96" s="72" t="s">
        <v>25</v>
      </c>
      <c r="K96" s="72" t="s">
        <v>26</v>
      </c>
      <c r="L96" s="72" t="s">
        <v>24</v>
      </c>
      <c r="M96" s="72" t="s">
        <v>25</v>
      </c>
      <c r="N96" s="72" t="s">
        <v>26</v>
      </c>
      <c r="O96" s="73" t="s">
        <v>24</v>
      </c>
      <c r="P96" s="73" t="s">
        <v>25</v>
      </c>
      <c r="Q96" s="73" t="s">
        <v>26</v>
      </c>
      <c r="R96" s="72" t="s">
        <v>24</v>
      </c>
      <c r="S96" s="72" t="s">
        <v>25</v>
      </c>
      <c r="T96" s="72" t="s">
        <v>26</v>
      </c>
      <c r="U96" s="73" t="s">
        <v>24</v>
      </c>
      <c r="V96" s="73" t="s">
        <v>25</v>
      </c>
      <c r="W96" s="73" t="s">
        <v>26</v>
      </c>
      <c r="X96" s="73" t="s">
        <v>24</v>
      </c>
      <c r="Y96" s="73" t="s">
        <v>25</v>
      </c>
      <c r="Z96" s="73" t="s">
        <v>26</v>
      </c>
      <c r="AA96" s="74" t="s">
        <v>24</v>
      </c>
      <c r="AB96" s="66" t="s">
        <v>25</v>
      </c>
      <c r="AC96" s="66" t="s">
        <v>26</v>
      </c>
      <c r="AD96" s="70"/>
      <c r="AE96" s="70"/>
      <c r="AF96" s="70"/>
      <c r="AG96" s="1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3"/>
      <c r="BO96" s="14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H96" s="11"/>
      <c r="CI96" s="12"/>
      <c r="CJ96" s="12"/>
    </row>
    <row r="97" spans="1:88">
      <c r="A97" s="96">
        <v>1</v>
      </c>
      <c r="B97" s="67" t="s">
        <v>16</v>
      </c>
      <c r="C97" s="66">
        <v>4</v>
      </c>
      <c r="D97" s="66">
        <v>0</v>
      </c>
      <c r="E97" s="66">
        <v>0</v>
      </c>
      <c r="F97" s="66">
        <v>6</v>
      </c>
      <c r="G97" s="66">
        <v>0</v>
      </c>
      <c r="H97" s="66">
        <v>0</v>
      </c>
      <c r="I97" s="66">
        <v>4</v>
      </c>
      <c r="J97" s="66">
        <v>0</v>
      </c>
      <c r="K97" s="66">
        <v>1</v>
      </c>
      <c r="L97" s="66">
        <v>5</v>
      </c>
      <c r="M97" s="66">
        <v>0</v>
      </c>
      <c r="N97" s="66">
        <v>1</v>
      </c>
      <c r="O97" s="66">
        <v>5</v>
      </c>
      <c r="P97" s="66">
        <v>0</v>
      </c>
      <c r="Q97" s="66">
        <v>2</v>
      </c>
      <c r="R97" s="66">
        <v>3</v>
      </c>
      <c r="S97" s="66">
        <v>0</v>
      </c>
      <c r="T97" s="66">
        <v>2</v>
      </c>
      <c r="U97" s="66">
        <v>6</v>
      </c>
      <c r="V97" s="66">
        <v>0</v>
      </c>
      <c r="W97" s="66">
        <v>0</v>
      </c>
      <c r="X97" s="66">
        <v>5</v>
      </c>
      <c r="Y97" s="66">
        <v>0</v>
      </c>
      <c r="Z97" s="66">
        <v>0</v>
      </c>
      <c r="AA97" s="66">
        <f t="shared" ref="AA97:AA124" si="9">C97+F97+I97+L97+O97+R97+X97+U97</f>
        <v>38</v>
      </c>
      <c r="AB97" s="66">
        <f t="shared" ref="AB97:AB124" si="10">D97+G97+J97+M97+P97+S97+Y97+V97</f>
        <v>0</v>
      </c>
      <c r="AC97" s="66">
        <f t="shared" ref="AC97:AC124" si="11">E97+H97+K97+N97+Q97+T97+Z97+W97</f>
        <v>6</v>
      </c>
      <c r="AD97" s="69">
        <f t="shared" ref="AD97:AD124" si="12">AA97-AC97</f>
        <v>32</v>
      </c>
      <c r="AE97" s="75">
        <f t="shared" ref="AE97:AE124" si="13">AVERAGE(C97,F97,I97,L97,O97,R97,X97,U97)</f>
        <v>4.75</v>
      </c>
      <c r="AF97" s="75">
        <f t="shared" ref="AF97:AF124" si="14">AVERAGE(D97,G97,J97,M97,P97,S97,Y97,V97)</f>
        <v>0</v>
      </c>
      <c r="AG97" s="111">
        <f t="shared" ref="AG97:AG124" si="15">AVERAGE(E97,H97,K97,N97,Q97,T97,Z97,W97)</f>
        <v>0.75</v>
      </c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3"/>
      <c r="BO97" s="14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H97" s="11"/>
      <c r="CI97" s="12"/>
      <c r="CJ97" s="12"/>
    </row>
    <row r="98" spans="1:88">
      <c r="A98" s="96">
        <v>2</v>
      </c>
      <c r="B98" s="67" t="s">
        <v>15</v>
      </c>
      <c r="C98" s="66">
        <v>3</v>
      </c>
      <c r="D98" s="66">
        <v>0</v>
      </c>
      <c r="E98" s="66">
        <v>1</v>
      </c>
      <c r="F98" s="66">
        <v>5</v>
      </c>
      <c r="G98" s="66">
        <v>0</v>
      </c>
      <c r="H98" s="66">
        <v>1</v>
      </c>
      <c r="I98" s="66"/>
      <c r="J98" s="66"/>
      <c r="K98" s="66"/>
      <c r="L98" s="66">
        <v>5</v>
      </c>
      <c r="M98" s="66">
        <v>0</v>
      </c>
      <c r="N98" s="66">
        <v>1</v>
      </c>
      <c r="O98" s="66"/>
      <c r="P98" s="66"/>
      <c r="Q98" s="66"/>
      <c r="R98" s="66">
        <v>4</v>
      </c>
      <c r="S98" s="66">
        <v>1</v>
      </c>
      <c r="T98" s="66">
        <v>0</v>
      </c>
      <c r="U98" s="66"/>
      <c r="V98" s="66"/>
      <c r="W98" s="66"/>
      <c r="X98" s="66">
        <v>1</v>
      </c>
      <c r="Y98" s="66">
        <v>0</v>
      </c>
      <c r="Z98" s="66">
        <v>3</v>
      </c>
      <c r="AA98" s="66">
        <f t="shared" si="9"/>
        <v>18</v>
      </c>
      <c r="AB98" s="66">
        <f t="shared" si="10"/>
        <v>1</v>
      </c>
      <c r="AC98" s="66">
        <f t="shared" si="11"/>
        <v>6</v>
      </c>
      <c r="AD98" s="69">
        <f t="shared" si="12"/>
        <v>12</v>
      </c>
      <c r="AE98" s="75">
        <f t="shared" si="13"/>
        <v>3.6</v>
      </c>
      <c r="AF98" s="75">
        <f t="shared" si="14"/>
        <v>0.2</v>
      </c>
      <c r="AG98" s="111">
        <f t="shared" si="15"/>
        <v>1.2</v>
      </c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3"/>
      <c r="BO98" s="14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H98" s="11"/>
      <c r="CI98" s="12"/>
      <c r="CJ98" s="12"/>
    </row>
    <row r="99" spans="1:88">
      <c r="A99" s="96">
        <v>3</v>
      </c>
      <c r="B99" s="67" t="s">
        <v>200</v>
      </c>
      <c r="C99" s="66"/>
      <c r="D99" s="66"/>
      <c r="E99" s="66"/>
      <c r="F99" s="66"/>
      <c r="G99" s="66"/>
      <c r="H99" s="66"/>
      <c r="I99" s="66">
        <v>6</v>
      </c>
      <c r="J99" s="66">
        <v>0</v>
      </c>
      <c r="K99" s="66">
        <v>1</v>
      </c>
      <c r="L99" s="66">
        <v>6</v>
      </c>
      <c r="M99" s="66">
        <v>0</v>
      </c>
      <c r="N99" s="66">
        <v>1</v>
      </c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>
        <f t="shared" si="9"/>
        <v>12</v>
      </c>
      <c r="AB99" s="66">
        <f t="shared" si="10"/>
        <v>0</v>
      </c>
      <c r="AC99" s="66">
        <f t="shared" si="11"/>
        <v>2</v>
      </c>
      <c r="AD99" s="69">
        <f t="shared" si="12"/>
        <v>10</v>
      </c>
      <c r="AE99" s="75">
        <f t="shared" si="13"/>
        <v>6</v>
      </c>
      <c r="AF99" s="75">
        <f t="shared" si="14"/>
        <v>0</v>
      </c>
      <c r="AG99" s="111">
        <f t="shared" si="15"/>
        <v>1</v>
      </c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3"/>
      <c r="BO99" s="14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H99" s="11"/>
      <c r="CI99" s="12"/>
      <c r="CJ99" s="12"/>
    </row>
    <row r="100" spans="1:88">
      <c r="A100" s="96">
        <v>4</v>
      </c>
      <c r="B100" s="70" t="s">
        <v>315</v>
      </c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>
        <v>2</v>
      </c>
      <c r="V100" s="66">
        <v>1</v>
      </c>
      <c r="W100" s="66">
        <v>0</v>
      </c>
      <c r="X100" s="66">
        <v>5</v>
      </c>
      <c r="Y100" s="66">
        <v>0</v>
      </c>
      <c r="Z100" s="66">
        <v>1</v>
      </c>
      <c r="AA100" s="66">
        <f t="shared" si="9"/>
        <v>7</v>
      </c>
      <c r="AB100" s="66">
        <f t="shared" si="10"/>
        <v>1</v>
      </c>
      <c r="AC100" s="66">
        <f t="shared" si="11"/>
        <v>1</v>
      </c>
      <c r="AD100" s="69">
        <f t="shared" si="12"/>
        <v>6</v>
      </c>
      <c r="AE100" s="75">
        <f t="shared" si="13"/>
        <v>3.5</v>
      </c>
      <c r="AF100" s="75">
        <f t="shared" si="14"/>
        <v>0.5</v>
      </c>
      <c r="AG100" s="111">
        <f t="shared" si="15"/>
        <v>0.5</v>
      </c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3"/>
      <c r="BO100" s="14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H100" s="11"/>
      <c r="CI100" s="12"/>
      <c r="CJ100" s="12"/>
    </row>
    <row r="101" spans="1:88">
      <c r="A101" s="96">
        <v>5</v>
      </c>
      <c r="B101" s="67" t="s">
        <v>267</v>
      </c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>
        <v>6</v>
      </c>
      <c r="P101" s="66">
        <v>0</v>
      </c>
      <c r="Q101" s="66">
        <v>2</v>
      </c>
      <c r="R101" s="66"/>
      <c r="S101" s="66"/>
      <c r="T101" s="66"/>
      <c r="U101" s="66"/>
      <c r="V101" s="66"/>
      <c r="W101" s="66"/>
      <c r="X101" s="66"/>
      <c r="Y101" s="66"/>
      <c r="Z101" s="66"/>
      <c r="AA101" s="66">
        <f t="shared" si="9"/>
        <v>6</v>
      </c>
      <c r="AB101" s="66">
        <f t="shared" si="10"/>
        <v>0</v>
      </c>
      <c r="AC101" s="66">
        <f t="shared" si="11"/>
        <v>2</v>
      </c>
      <c r="AD101" s="69">
        <f t="shared" si="12"/>
        <v>4</v>
      </c>
      <c r="AE101" s="75">
        <f t="shared" si="13"/>
        <v>6</v>
      </c>
      <c r="AF101" s="75">
        <f t="shared" si="14"/>
        <v>0</v>
      </c>
      <c r="AG101" s="111">
        <f t="shared" si="15"/>
        <v>2</v>
      </c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3"/>
      <c r="BO101" s="14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H101" s="11"/>
      <c r="CI101" s="12"/>
      <c r="CJ101" s="12"/>
    </row>
    <row r="102" spans="1:88">
      <c r="A102" s="96">
        <v>6</v>
      </c>
      <c r="B102" s="67" t="s">
        <v>268</v>
      </c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>
        <v>5</v>
      </c>
      <c r="P102" s="66">
        <v>0</v>
      </c>
      <c r="Q102" s="66">
        <v>2</v>
      </c>
      <c r="R102" s="66"/>
      <c r="S102" s="66"/>
      <c r="T102" s="66"/>
      <c r="U102" s="66"/>
      <c r="V102" s="66"/>
      <c r="W102" s="66"/>
      <c r="X102" s="66"/>
      <c r="Y102" s="66"/>
      <c r="Z102" s="66"/>
      <c r="AA102" s="66">
        <f t="shared" si="9"/>
        <v>5</v>
      </c>
      <c r="AB102" s="66">
        <f t="shared" si="10"/>
        <v>0</v>
      </c>
      <c r="AC102" s="66">
        <f t="shared" si="11"/>
        <v>2</v>
      </c>
      <c r="AD102" s="69">
        <f t="shared" si="12"/>
        <v>3</v>
      </c>
      <c r="AE102" s="75">
        <f t="shared" si="13"/>
        <v>5</v>
      </c>
      <c r="AF102" s="75">
        <f t="shared" si="14"/>
        <v>0</v>
      </c>
      <c r="AG102" s="111">
        <f t="shared" si="15"/>
        <v>2</v>
      </c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3"/>
      <c r="BO102" s="14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H102" s="11"/>
      <c r="CI102" s="12"/>
      <c r="CJ102" s="12"/>
    </row>
    <row r="103" spans="1:88">
      <c r="A103" s="96">
        <v>7</v>
      </c>
      <c r="B103" s="67" t="s">
        <v>202</v>
      </c>
      <c r="C103" s="66"/>
      <c r="D103" s="66"/>
      <c r="E103" s="66"/>
      <c r="F103" s="66"/>
      <c r="G103" s="66"/>
      <c r="H103" s="66"/>
      <c r="I103" s="66">
        <v>4</v>
      </c>
      <c r="J103" s="66">
        <v>1</v>
      </c>
      <c r="K103" s="66">
        <v>2</v>
      </c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>
        <f t="shared" si="9"/>
        <v>4</v>
      </c>
      <c r="AB103" s="66">
        <f t="shared" si="10"/>
        <v>1</v>
      </c>
      <c r="AC103" s="66">
        <f t="shared" si="11"/>
        <v>2</v>
      </c>
      <c r="AD103" s="69">
        <f t="shared" si="12"/>
        <v>2</v>
      </c>
      <c r="AE103" s="75">
        <f t="shared" si="13"/>
        <v>4</v>
      </c>
      <c r="AF103" s="75">
        <f t="shared" si="14"/>
        <v>1</v>
      </c>
      <c r="AG103" s="111">
        <f t="shared" si="15"/>
        <v>2</v>
      </c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3"/>
      <c r="BO103" s="14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H103" s="11"/>
      <c r="CI103" s="12"/>
      <c r="CJ103" s="12"/>
    </row>
    <row r="104" spans="1:88">
      <c r="A104" s="96">
        <v>8</v>
      </c>
      <c r="B104" s="70" t="s">
        <v>313</v>
      </c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>
        <v>4</v>
      </c>
      <c r="S104" s="66">
        <v>0</v>
      </c>
      <c r="T104" s="66">
        <v>1</v>
      </c>
      <c r="U104" s="66">
        <v>3</v>
      </c>
      <c r="V104" s="66">
        <v>0</v>
      </c>
      <c r="W104" s="66">
        <v>3</v>
      </c>
      <c r="X104" s="66">
        <v>2</v>
      </c>
      <c r="Y104" s="66">
        <v>0</v>
      </c>
      <c r="Z104" s="66">
        <v>4</v>
      </c>
      <c r="AA104" s="66">
        <f t="shared" si="9"/>
        <v>9</v>
      </c>
      <c r="AB104" s="66">
        <f t="shared" si="10"/>
        <v>0</v>
      </c>
      <c r="AC104" s="66">
        <f t="shared" si="11"/>
        <v>8</v>
      </c>
      <c r="AD104" s="69">
        <f t="shared" si="12"/>
        <v>1</v>
      </c>
      <c r="AE104" s="75">
        <f t="shared" si="13"/>
        <v>3</v>
      </c>
      <c r="AF104" s="75">
        <f t="shared" si="14"/>
        <v>0</v>
      </c>
      <c r="AG104" s="111">
        <f t="shared" si="15"/>
        <v>2.6666666666666665</v>
      </c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3"/>
      <c r="BO104" s="14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H104" s="11"/>
      <c r="CI104" s="12"/>
      <c r="CJ104" s="12"/>
    </row>
    <row r="105" spans="1:88">
      <c r="A105" s="96">
        <v>9</v>
      </c>
      <c r="B105" s="67" t="s">
        <v>148</v>
      </c>
      <c r="C105" s="66"/>
      <c r="D105" s="66"/>
      <c r="E105" s="66"/>
      <c r="F105" s="66">
        <v>4</v>
      </c>
      <c r="G105" s="66">
        <v>0</v>
      </c>
      <c r="H105" s="66">
        <v>2</v>
      </c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>
        <v>1</v>
      </c>
      <c r="V105" s="66">
        <v>1</v>
      </c>
      <c r="W105" s="66">
        <v>2</v>
      </c>
      <c r="X105" s="66"/>
      <c r="Y105" s="66"/>
      <c r="Z105" s="66"/>
      <c r="AA105" s="66">
        <f t="shared" si="9"/>
        <v>5</v>
      </c>
      <c r="AB105" s="66">
        <f t="shared" si="10"/>
        <v>1</v>
      </c>
      <c r="AC105" s="66">
        <f t="shared" si="11"/>
        <v>4</v>
      </c>
      <c r="AD105" s="69">
        <f t="shared" si="12"/>
        <v>1</v>
      </c>
      <c r="AE105" s="75">
        <f t="shared" si="13"/>
        <v>2.5</v>
      </c>
      <c r="AF105" s="75">
        <f t="shared" si="14"/>
        <v>0.5</v>
      </c>
      <c r="AG105" s="111">
        <f t="shared" si="15"/>
        <v>2</v>
      </c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3"/>
      <c r="BO105" s="14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H105" s="11"/>
      <c r="CI105" s="12"/>
      <c r="CJ105" s="12"/>
    </row>
    <row r="106" spans="1:88">
      <c r="A106" s="96">
        <v>10</v>
      </c>
      <c r="B106" s="67" t="s">
        <v>243</v>
      </c>
      <c r="C106" s="66"/>
      <c r="D106" s="66"/>
      <c r="E106" s="66"/>
      <c r="F106" s="66"/>
      <c r="G106" s="66"/>
      <c r="H106" s="66"/>
      <c r="I106" s="66"/>
      <c r="J106" s="66"/>
      <c r="K106" s="66"/>
      <c r="L106" s="66">
        <v>4</v>
      </c>
      <c r="M106" s="66">
        <v>0</v>
      </c>
      <c r="N106" s="66">
        <v>3</v>
      </c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>
        <f t="shared" si="9"/>
        <v>4</v>
      </c>
      <c r="AB106" s="66">
        <f t="shared" si="10"/>
        <v>0</v>
      </c>
      <c r="AC106" s="66">
        <f t="shared" si="11"/>
        <v>3</v>
      </c>
      <c r="AD106" s="69">
        <f t="shared" si="12"/>
        <v>1</v>
      </c>
      <c r="AE106" s="75">
        <f t="shared" si="13"/>
        <v>4</v>
      </c>
      <c r="AF106" s="75">
        <f t="shared" si="14"/>
        <v>0</v>
      </c>
      <c r="AG106" s="111">
        <f t="shared" si="15"/>
        <v>3</v>
      </c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3"/>
      <c r="BO106" s="14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H106" s="11"/>
      <c r="CI106" s="12"/>
      <c r="CJ106" s="12"/>
    </row>
    <row r="107" spans="1:88">
      <c r="A107" s="96">
        <v>11</v>
      </c>
      <c r="B107" s="67" t="s">
        <v>266</v>
      </c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>
        <v>3</v>
      </c>
      <c r="P107" s="66">
        <v>0</v>
      </c>
      <c r="Q107" s="66">
        <v>2</v>
      </c>
      <c r="R107" s="66"/>
      <c r="S107" s="66"/>
      <c r="T107" s="66"/>
      <c r="U107" s="66"/>
      <c r="V107" s="66"/>
      <c r="W107" s="66"/>
      <c r="X107" s="66"/>
      <c r="Y107" s="66"/>
      <c r="Z107" s="66"/>
      <c r="AA107" s="66">
        <f t="shared" si="9"/>
        <v>3</v>
      </c>
      <c r="AB107" s="66">
        <f t="shared" si="10"/>
        <v>0</v>
      </c>
      <c r="AC107" s="66">
        <f t="shared" si="11"/>
        <v>2</v>
      </c>
      <c r="AD107" s="69">
        <f t="shared" si="12"/>
        <v>1</v>
      </c>
      <c r="AE107" s="75">
        <f t="shared" si="13"/>
        <v>3</v>
      </c>
      <c r="AF107" s="75">
        <f t="shared" si="14"/>
        <v>0</v>
      </c>
      <c r="AG107" s="111">
        <f t="shared" si="15"/>
        <v>2</v>
      </c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3"/>
      <c r="BO107" s="14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H107" s="11"/>
      <c r="CI107" s="12"/>
      <c r="CJ107" s="12"/>
    </row>
    <row r="108" spans="1:88">
      <c r="A108" s="96">
        <v>12</v>
      </c>
      <c r="B108" s="67" t="s">
        <v>244</v>
      </c>
      <c r="C108" s="66"/>
      <c r="D108" s="66"/>
      <c r="E108" s="66"/>
      <c r="F108" s="66"/>
      <c r="G108" s="66"/>
      <c r="H108" s="66"/>
      <c r="I108" s="66"/>
      <c r="J108" s="66"/>
      <c r="K108" s="66"/>
      <c r="L108" s="66">
        <v>3</v>
      </c>
      <c r="M108" s="66">
        <v>0</v>
      </c>
      <c r="N108" s="66">
        <v>2</v>
      </c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>
        <f t="shared" si="9"/>
        <v>3</v>
      </c>
      <c r="AB108" s="66">
        <f t="shared" si="10"/>
        <v>0</v>
      </c>
      <c r="AC108" s="66">
        <f t="shared" si="11"/>
        <v>2</v>
      </c>
      <c r="AD108" s="69">
        <f t="shared" si="12"/>
        <v>1</v>
      </c>
      <c r="AE108" s="75">
        <f t="shared" si="13"/>
        <v>3</v>
      </c>
      <c r="AF108" s="75">
        <f t="shared" si="14"/>
        <v>0</v>
      </c>
      <c r="AG108" s="111">
        <f t="shared" si="15"/>
        <v>2</v>
      </c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3"/>
      <c r="BO108" s="14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H108" s="11"/>
      <c r="CI108" s="12"/>
      <c r="CJ108" s="12"/>
    </row>
    <row r="109" spans="1:88">
      <c r="A109" s="96">
        <v>13</v>
      </c>
      <c r="B109" s="67" t="s">
        <v>201</v>
      </c>
      <c r="C109" s="66"/>
      <c r="D109" s="66"/>
      <c r="E109" s="66"/>
      <c r="F109" s="66"/>
      <c r="G109" s="66"/>
      <c r="H109" s="66"/>
      <c r="I109" s="66">
        <v>3</v>
      </c>
      <c r="J109" s="66">
        <v>1</v>
      </c>
      <c r="K109" s="66">
        <v>3</v>
      </c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>
        <f t="shared" si="9"/>
        <v>3</v>
      </c>
      <c r="AB109" s="66">
        <f t="shared" si="10"/>
        <v>1</v>
      </c>
      <c r="AC109" s="66">
        <f t="shared" si="11"/>
        <v>3</v>
      </c>
      <c r="AD109" s="69">
        <f t="shared" si="12"/>
        <v>0</v>
      </c>
      <c r="AE109" s="75">
        <f t="shared" si="13"/>
        <v>3</v>
      </c>
      <c r="AF109" s="75">
        <f t="shared" si="14"/>
        <v>1</v>
      </c>
      <c r="AG109" s="111">
        <f t="shared" si="15"/>
        <v>3</v>
      </c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3"/>
      <c r="BO109" s="14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H109" s="11"/>
      <c r="CI109" s="12"/>
      <c r="CJ109" s="12"/>
    </row>
    <row r="110" spans="1:88">
      <c r="A110" s="96">
        <v>14</v>
      </c>
      <c r="B110" s="70" t="s">
        <v>314</v>
      </c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>
        <v>2</v>
      </c>
      <c r="V110" s="66">
        <v>0</v>
      </c>
      <c r="W110" s="66">
        <v>2</v>
      </c>
      <c r="X110" s="66"/>
      <c r="Y110" s="66"/>
      <c r="Z110" s="66"/>
      <c r="AA110" s="66">
        <f t="shared" si="9"/>
        <v>2</v>
      </c>
      <c r="AB110" s="66">
        <f t="shared" si="10"/>
        <v>0</v>
      </c>
      <c r="AC110" s="66">
        <f t="shared" si="11"/>
        <v>2</v>
      </c>
      <c r="AD110" s="69">
        <f t="shared" si="12"/>
        <v>0</v>
      </c>
      <c r="AE110" s="75">
        <f t="shared" si="13"/>
        <v>2</v>
      </c>
      <c r="AF110" s="75">
        <f t="shared" si="14"/>
        <v>0</v>
      </c>
      <c r="AG110" s="111">
        <f t="shared" si="15"/>
        <v>2</v>
      </c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3"/>
      <c r="BO110" s="14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H110" s="11"/>
      <c r="CI110" s="12"/>
      <c r="CJ110" s="12"/>
    </row>
    <row r="111" spans="1:88">
      <c r="A111" s="96">
        <v>15</v>
      </c>
      <c r="B111" s="67" t="s">
        <v>203</v>
      </c>
      <c r="C111" s="66"/>
      <c r="D111" s="66"/>
      <c r="E111" s="66"/>
      <c r="F111" s="66"/>
      <c r="G111" s="66"/>
      <c r="H111" s="66"/>
      <c r="I111" s="66">
        <v>2</v>
      </c>
      <c r="J111" s="66">
        <v>0</v>
      </c>
      <c r="K111" s="66">
        <v>3</v>
      </c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  <c r="AA111" s="66">
        <f t="shared" si="9"/>
        <v>2</v>
      </c>
      <c r="AB111" s="66">
        <f t="shared" si="10"/>
        <v>0</v>
      </c>
      <c r="AC111" s="66">
        <f t="shared" si="11"/>
        <v>3</v>
      </c>
      <c r="AD111" s="69">
        <f t="shared" si="12"/>
        <v>-1</v>
      </c>
      <c r="AE111" s="75">
        <f t="shared" si="13"/>
        <v>2</v>
      </c>
      <c r="AF111" s="75">
        <f t="shared" si="14"/>
        <v>0</v>
      </c>
      <c r="AG111" s="111">
        <f t="shared" si="15"/>
        <v>3</v>
      </c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3"/>
      <c r="BO111" s="14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H111" s="11"/>
      <c r="CI111" s="12"/>
      <c r="CJ111" s="12"/>
    </row>
    <row r="112" spans="1:88">
      <c r="A112" s="96">
        <v>16</v>
      </c>
      <c r="B112" s="67" t="s">
        <v>269</v>
      </c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>
        <v>2</v>
      </c>
      <c r="P112" s="66">
        <v>0</v>
      </c>
      <c r="Q112" s="66">
        <v>4</v>
      </c>
      <c r="R112" s="66"/>
      <c r="S112" s="66"/>
      <c r="T112" s="66"/>
      <c r="U112" s="66"/>
      <c r="V112" s="66"/>
      <c r="W112" s="66"/>
      <c r="X112" s="66"/>
      <c r="Y112" s="66"/>
      <c r="Z112" s="66"/>
      <c r="AA112" s="66">
        <f t="shared" si="9"/>
        <v>2</v>
      </c>
      <c r="AB112" s="66">
        <f t="shared" si="10"/>
        <v>0</v>
      </c>
      <c r="AC112" s="66">
        <f t="shared" si="11"/>
        <v>4</v>
      </c>
      <c r="AD112" s="69">
        <f t="shared" si="12"/>
        <v>-2</v>
      </c>
      <c r="AE112" s="75">
        <f t="shared" si="13"/>
        <v>2</v>
      </c>
      <c r="AF112" s="75">
        <f t="shared" si="14"/>
        <v>0</v>
      </c>
      <c r="AG112" s="111">
        <f t="shared" si="15"/>
        <v>4</v>
      </c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3"/>
      <c r="BO112" s="14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H112" s="11"/>
      <c r="CI112" s="12"/>
      <c r="CJ112" s="12"/>
    </row>
    <row r="113" spans="1:88">
      <c r="A113" s="96">
        <v>17</v>
      </c>
      <c r="B113" s="67" t="s">
        <v>151</v>
      </c>
      <c r="C113" s="66"/>
      <c r="D113" s="66"/>
      <c r="E113" s="66"/>
      <c r="F113" s="66">
        <v>1</v>
      </c>
      <c r="G113" s="66">
        <v>0</v>
      </c>
      <c r="H113" s="66">
        <v>3</v>
      </c>
      <c r="I113" s="66"/>
      <c r="J113" s="66"/>
      <c r="K113" s="66"/>
      <c r="L113" s="66">
        <v>2</v>
      </c>
      <c r="M113" s="66">
        <v>0</v>
      </c>
      <c r="N113" s="66">
        <v>3</v>
      </c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>
        <f t="shared" si="9"/>
        <v>3</v>
      </c>
      <c r="AB113" s="66">
        <f t="shared" si="10"/>
        <v>0</v>
      </c>
      <c r="AC113" s="66">
        <f t="shared" si="11"/>
        <v>6</v>
      </c>
      <c r="AD113" s="69">
        <f t="shared" si="12"/>
        <v>-3</v>
      </c>
      <c r="AE113" s="75">
        <f t="shared" si="13"/>
        <v>1.5</v>
      </c>
      <c r="AF113" s="75">
        <f t="shared" si="14"/>
        <v>0</v>
      </c>
      <c r="AG113" s="111">
        <f t="shared" si="15"/>
        <v>3</v>
      </c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3"/>
      <c r="BO113" s="14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H113" s="11"/>
      <c r="CI113" s="12"/>
      <c r="CJ113" s="12"/>
    </row>
    <row r="114" spans="1:88">
      <c r="A114" s="96">
        <v>18</v>
      </c>
      <c r="B114" s="67" t="s">
        <v>264</v>
      </c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>
        <v>1</v>
      </c>
      <c r="P114" s="66">
        <v>0</v>
      </c>
      <c r="Q114" s="66">
        <v>4</v>
      </c>
      <c r="R114" s="66"/>
      <c r="S114" s="66"/>
      <c r="T114" s="66"/>
      <c r="U114" s="66"/>
      <c r="V114" s="66"/>
      <c r="W114" s="66"/>
      <c r="X114" s="66"/>
      <c r="Y114" s="66"/>
      <c r="Z114" s="66"/>
      <c r="AA114" s="66">
        <f t="shared" si="9"/>
        <v>1</v>
      </c>
      <c r="AB114" s="66">
        <f t="shared" si="10"/>
        <v>0</v>
      </c>
      <c r="AC114" s="66">
        <f t="shared" si="11"/>
        <v>4</v>
      </c>
      <c r="AD114" s="69">
        <f t="shared" si="12"/>
        <v>-3</v>
      </c>
      <c r="AE114" s="75">
        <f t="shared" si="13"/>
        <v>1</v>
      </c>
      <c r="AF114" s="75">
        <f t="shared" si="14"/>
        <v>0</v>
      </c>
      <c r="AG114" s="111">
        <f t="shared" si="15"/>
        <v>4</v>
      </c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3"/>
      <c r="BO114" s="14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H114" s="11"/>
      <c r="CI114" s="12"/>
      <c r="CJ114" s="12"/>
    </row>
    <row r="115" spans="1:88">
      <c r="A115" s="96">
        <v>19</v>
      </c>
      <c r="B115" s="67" t="s">
        <v>204</v>
      </c>
      <c r="C115" s="66"/>
      <c r="D115" s="66"/>
      <c r="E115" s="66"/>
      <c r="F115" s="66"/>
      <c r="G115" s="66"/>
      <c r="H115" s="66"/>
      <c r="I115" s="66">
        <v>1</v>
      </c>
      <c r="J115" s="66">
        <v>0</v>
      </c>
      <c r="K115" s="66">
        <v>4</v>
      </c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  <c r="AA115" s="66">
        <f t="shared" si="9"/>
        <v>1</v>
      </c>
      <c r="AB115" s="66">
        <f t="shared" si="10"/>
        <v>0</v>
      </c>
      <c r="AC115" s="66">
        <f t="shared" si="11"/>
        <v>4</v>
      </c>
      <c r="AD115" s="69">
        <f t="shared" si="12"/>
        <v>-3</v>
      </c>
      <c r="AE115" s="75">
        <f t="shared" si="13"/>
        <v>1</v>
      </c>
      <c r="AF115" s="75">
        <f t="shared" si="14"/>
        <v>0</v>
      </c>
      <c r="AG115" s="111">
        <f t="shared" si="15"/>
        <v>4</v>
      </c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3"/>
      <c r="BO115" s="14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H115" s="11"/>
      <c r="CI115" s="12"/>
      <c r="CJ115" s="12"/>
    </row>
    <row r="116" spans="1:88">
      <c r="A116" s="96">
        <v>20</v>
      </c>
      <c r="B116" s="70" t="s">
        <v>316</v>
      </c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>
        <v>0</v>
      </c>
      <c r="V116" s="66">
        <v>1</v>
      </c>
      <c r="W116" s="66">
        <v>3</v>
      </c>
      <c r="X116" s="66"/>
      <c r="Y116" s="66"/>
      <c r="Z116" s="66"/>
      <c r="AA116" s="66">
        <f t="shared" si="9"/>
        <v>0</v>
      </c>
      <c r="AB116" s="66">
        <f t="shared" si="10"/>
        <v>1</v>
      </c>
      <c r="AC116" s="66">
        <f t="shared" si="11"/>
        <v>3</v>
      </c>
      <c r="AD116" s="69">
        <f t="shared" si="12"/>
        <v>-3</v>
      </c>
      <c r="AE116" s="75">
        <f t="shared" si="13"/>
        <v>0</v>
      </c>
      <c r="AF116" s="75">
        <f t="shared" si="14"/>
        <v>1</v>
      </c>
      <c r="AG116" s="111">
        <f t="shared" si="15"/>
        <v>3</v>
      </c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3"/>
      <c r="BO116" s="14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H116" s="11"/>
      <c r="CI116" s="12"/>
      <c r="CJ116" s="12"/>
    </row>
    <row r="117" spans="1:88">
      <c r="A117" s="96">
        <v>21</v>
      </c>
      <c r="B117" s="67" t="s">
        <v>150</v>
      </c>
      <c r="C117" s="66"/>
      <c r="D117" s="66"/>
      <c r="E117" s="66"/>
      <c r="F117" s="66">
        <v>1</v>
      </c>
      <c r="G117" s="66">
        <v>0</v>
      </c>
      <c r="H117" s="66">
        <v>3</v>
      </c>
      <c r="I117" s="66"/>
      <c r="J117" s="66"/>
      <c r="K117" s="66"/>
      <c r="L117" s="66"/>
      <c r="M117" s="66"/>
      <c r="N117" s="66"/>
      <c r="O117" s="66">
        <v>4</v>
      </c>
      <c r="P117" s="66">
        <v>0</v>
      </c>
      <c r="Q117" s="66">
        <v>4</v>
      </c>
      <c r="R117" s="66"/>
      <c r="S117" s="66"/>
      <c r="T117" s="66"/>
      <c r="U117" s="66"/>
      <c r="V117" s="66"/>
      <c r="W117" s="66"/>
      <c r="X117" s="66">
        <v>1</v>
      </c>
      <c r="Y117" s="66">
        <v>0</v>
      </c>
      <c r="Z117" s="66">
        <v>3</v>
      </c>
      <c r="AA117" s="66">
        <f t="shared" si="9"/>
        <v>6</v>
      </c>
      <c r="AB117" s="66">
        <f t="shared" si="10"/>
        <v>0</v>
      </c>
      <c r="AC117" s="66">
        <f t="shared" si="11"/>
        <v>10</v>
      </c>
      <c r="AD117" s="69">
        <f t="shared" si="12"/>
        <v>-4</v>
      </c>
      <c r="AE117" s="75">
        <f t="shared" si="13"/>
        <v>2</v>
      </c>
      <c r="AF117" s="75">
        <f t="shared" si="14"/>
        <v>0</v>
      </c>
      <c r="AG117" s="111">
        <f t="shared" si="15"/>
        <v>3.3333333333333335</v>
      </c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3"/>
      <c r="BO117" s="14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H117" s="11"/>
      <c r="CI117" s="12"/>
      <c r="CJ117" s="12"/>
    </row>
    <row r="118" spans="1:88">
      <c r="A118" s="96">
        <v>22</v>
      </c>
      <c r="B118" s="67" t="s">
        <v>152</v>
      </c>
      <c r="C118" s="66"/>
      <c r="D118" s="66"/>
      <c r="E118" s="66"/>
      <c r="F118" s="66">
        <v>0</v>
      </c>
      <c r="G118" s="66">
        <v>0</v>
      </c>
      <c r="H118" s="66">
        <v>4</v>
      </c>
      <c r="I118" s="66"/>
      <c r="J118" s="66"/>
      <c r="K118" s="66"/>
      <c r="L118" s="66">
        <v>1</v>
      </c>
      <c r="M118" s="66">
        <v>0</v>
      </c>
      <c r="N118" s="66">
        <v>3</v>
      </c>
      <c r="O118" s="66"/>
      <c r="P118" s="66"/>
      <c r="Q118" s="66"/>
      <c r="R118" s="66"/>
      <c r="S118" s="66"/>
      <c r="T118" s="66"/>
      <c r="U118" s="66">
        <v>4</v>
      </c>
      <c r="V118" s="66">
        <v>0</v>
      </c>
      <c r="W118" s="66">
        <v>2</v>
      </c>
      <c r="X118" s="66"/>
      <c r="Y118" s="66"/>
      <c r="Z118" s="66"/>
      <c r="AA118" s="66">
        <f t="shared" si="9"/>
        <v>5</v>
      </c>
      <c r="AB118" s="66">
        <f t="shared" si="10"/>
        <v>0</v>
      </c>
      <c r="AC118" s="66">
        <f t="shared" si="11"/>
        <v>9</v>
      </c>
      <c r="AD118" s="69">
        <f t="shared" si="12"/>
        <v>-4</v>
      </c>
      <c r="AE118" s="75">
        <f t="shared" si="13"/>
        <v>1.6666666666666667</v>
      </c>
      <c r="AF118" s="75">
        <f t="shared" si="14"/>
        <v>0</v>
      </c>
      <c r="AG118" s="111">
        <f t="shared" si="15"/>
        <v>3</v>
      </c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3"/>
      <c r="BO118" s="14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H118" s="11"/>
      <c r="CI118" s="12"/>
      <c r="CJ118" s="12"/>
    </row>
    <row r="119" spans="1:88">
      <c r="A119" s="96">
        <v>23</v>
      </c>
      <c r="B119" s="67" t="s">
        <v>205</v>
      </c>
      <c r="C119" s="66"/>
      <c r="D119" s="66"/>
      <c r="E119" s="66"/>
      <c r="F119" s="66"/>
      <c r="G119" s="66"/>
      <c r="H119" s="66"/>
      <c r="I119" s="66">
        <v>1</v>
      </c>
      <c r="J119" s="66">
        <v>0</v>
      </c>
      <c r="K119" s="66">
        <v>3</v>
      </c>
      <c r="L119" s="66">
        <v>1</v>
      </c>
      <c r="M119" s="66">
        <v>0</v>
      </c>
      <c r="N119" s="66">
        <v>3</v>
      </c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>
        <f t="shared" si="9"/>
        <v>2</v>
      </c>
      <c r="AB119" s="66">
        <f t="shared" si="10"/>
        <v>0</v>
      </c>
      <c r="AC119" s="66">
        <f t="shared" si="11"/>
        <v>6</v>
      </c>
      <c r="AD119" s="69">
        <f t="shared" si="12"/>
        <v>-4</v>
      </c>
      <c r="AE119" s="75">
        <f t="shared" si="13"/>
        <v>1</v>
      </c>
      <c r="AF119" s="75">
        <f t="shared" si="14"/>
        <v>0</v>
      </c>
      <c r="AG119" s="111">
        <f t="shared" si="15"/>
        <v>3</v>
      </c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3"/>
      <c r="BO119" s="14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H119" s="11"/>
      <c r="CI119" s="12"/>
      <c r="CJ119" s="12"/>
    </row>
    <row r="120" spans="1:88">
      <c r="A120" s="96">
        <v>24</v>
      </c>
      <c r="B120" s="67" t="s">
        <v>265</v>
      </c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>
        <v>0</v>
      </c>
      <c r="P120" s="66">
        <v>0</v>
      </c>
      <c r="Q120" s="66">
        <v>4</v>
      </c>
      <c r="R120" s="66"/>
      <c r="S120" s="66"/>
      <c r="T120" s="66"/>
      <c r="U120" s="66"/>
      <c r="V120" s="66"/>
      <c r="W120" s="66"/>
      <c r="X120" s="66"/>
      <c r="Y120" s="66"/>
      <c r="Z120" s="66"/>
      <c r="AA120" s="66">
        <f t="shared" si="9"/>
        <v>0</v>
      </c>
      <c r="AB120" s="66">
        <f t="shared" si="10"/>
        <v>0</v>
      </c>
      <c r="AC120" s="66">
        <f t="shared" si="11"/>
        <v>4</v>
      </c>
      <c r="AD120" s="69">
        <f t="shared" si="12"/>
        <v>-4</v>
      </c>
      <c r="AE120" s="75">
        <f t="shared" si="13"/>
        <v>0</v>
      </c>
      <c r="AF120" s="75">
        <f t="shared" si="14"/>
        <v>0</v>
      </c>
      <c r="AG120" s="111">
        <f t="shared" si="15"/>
        <v>4</v>
      </c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3"/>
      <c r="BO120" s="14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H120" s="11"/>
      <c r="CI120" s="12"/>
      <c r="CJ120" s="12"/>
    </row>
    <row r="121" spans="1:88">
      <c r="A121" s="96">
        <v>25</v>
      </c>
      <c r="B121" s="67" t="s">
        <v>18</v>
      </c>
      <c r="C121" s="66">
        <v>2</v>
      </c>
      <c r="D121" s="66">
        <v>0</v>
      </c>
      <c r="E121" s="66">
        <v>2</v>
      </c>
      <c r="F121" s="66">
        <v>1</v>
      </c>
      <c r="G121" s="66">
        <v>0</v>
      </c>
      <c r="H121" s="66">
        <v>3</v>
      </c>
      <c r="I121" s="66">
        <v>2</v>
      </c>
      <c r="J121" s="66">
        <v>0</v>
      </c>
      <c r="K121" s="66">
        <v>3</v>
      </c>
      <c r="L121" s="66">
        <v>1</v>
      </c>
      <c r="M121" s="66">
        <v>0</v>
      </c>
      <c r="N121" s="66">
        <v>3</v>
      </c>
      <c r="O121" s="66">
        <v>3</v>
      </c>
      <c r="P121" s="66">
        <v>0</v>
      </c>
      <c r="Q121" s="66">
        <v>3</v>
      </c>
      <c r="R121" s="66">
        <v>2</v>
      </c>
      <c r="S121" s="66">
        <v>1</v>
      </c>
      <c r="T121" s="66">
        <v>2</v>
      </c>
      <c r="U121" s="66">
        <v>3</v>
      </c>
      <c r="V121" s="66">
        <v>0</v>
      </c>
      <c r="W121" s="66">
        <v>3</v>
      </c>
      <c r="X121" s="66">
        <v>2</v>
      </c>
      <c r="Y121" s="66">
        <v>0</v>
      </c>
      <c r="Z121" s="66">
        <v>2</v>
      </c>
      <c r="AA121" s="66">
        <f t="shared" si="9"/>
        <v>16</v>
      </c>
      <c r="AB121" s="66">
        <f t="shared" si="10"/>
        <v>1</v>
      </c>
      <c r="AC121" s="66">
        <f t="shared" si="11"/>
        <v>21</v>
      </c>
      <c r="AD121" s="69">
        <f t="shared" si="12"/>
        <v>-5</v>
      </c>
      <c r="AE121" s="75">
        <f t="shared" si="13"/>
        <v>2</v>
      </c>
      <c r="AF121" s="75">
        <f t="shared" si="14"/>
        <v>0.125</v>
      </c>
      <c r="AG121" s="111">
        <f t="shared" si="15"/>
        <v>2.625</v>
      </c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3"/>
      <c r="BO121" s="14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H121" s="11"/>
      <c r="CI121" s="12"/>
      <c r="CJ121" s="12"/>
    </row>
    <row r="122" spans="1:88">
      <c r="A122" s="96">
        <v>26</v>
      </c>
      <c r="B122" s="67" t="s">
        <v>149</v>
      </c>
      <c r="C122" s="66"/>
      <c r="D122" s="66"/>
      <c r="E122" s="66"/>
      <c r="F122" s="66">
        <v>1</v>
      </c>
      <c r="G122" s="66">
        <v>0</v>
      </c>
      <c r="H122" s="66">
        <v>3</v>
      </c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>
        <v>0</v>
      </c>
      <c r="Y122" s="66">
        <v>0</v>
      </c>
      <c r="Z122" s="66">
        <v>3</v>
      </c>
      <c r="AA122" s="66">
        <f t="shared" si="9"/>
        <v>1</v>
      </c>
      <c r="AB122" s="66">
        <f t="shared" si="10"/>
        <v>0</v>
      </c>
      <c r="AC122" s="66">
        <f t="shared" si="11"/>
        <v>6</v>
      </c>
      <c r="AD122" s="69">
        <f t="shared" si="12"/>
        <v>-5</v>
      </c>
      <c r="AE122" s="75">
        <f t="shared" si="13"/>
        <v>0.5</v>
      </c>
      <c r="AF122" s="75">
        <f t="shared" si="14"/>
        <v>0</v>
      </c>
      <c r="AG122" s="111">
        <f t="shared" si="15"/>
        <v>3</v>
      </c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3"/>
      <c r="BO122" s="14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H122" s="11"/>
      <c r="CI122" s="12"/>
      <c r="CJ122" s="12"/>
    </row>
    <row r="123" spans="1:88">
      <c r="A123" s="96">
        <v>27</v>
      </c>
      <c r="B123" s="135" t="s">
        <v>19</v>
      </c>
      <c r="C123" s="132">
        <v>1</v>
      </c>
      <c r="D123" s="132">
        <v>0</v>
      </c>
      <c r="E123" s="132">
        <v>3</v>
      </c>
      <c r="F123" s="132">
        <v>3</v>
      </c>
      <c r="G123" s="132">
        <v>0</v>
      </c>
      <c r="H123" s="132">
        <v>3</v>
      </c>
      <c r="I123" s="132">
        <v>3</v>
      </c>
      <c r="J123" s="132">
        <v>0</v>
      </c>
      <c r="K123" s="132">
        <v>4</v>
      </c>
      <c r="L123" s="132">
        <v>0</v>
      </c>
      <c r="M123" s="132">
        <v>0</v>
      </c>
      <c r="N123" s="132">
        <v>5</v>
      </c>
      <c r="O123" s="132">
        <v>2</v>
      </c>
      <c r="P123" s="132">
        <v>0</v>
      </c>
      <c r="Q123" s="132">
        <v>3</v>
      </c>
      <c r="R123" s="132">
        <v>0</v>
      </c>
      <c r="S123" s="132">
        <v>0</v>
      </c>
      <c r="T123" s="132">
        <v>5</v>
      </c>
      <c r="U123" s="132">
        <v>1</v>
      </c>
      <c r="V123" s="132">
        <v>0</v>
      </c>
      <c r="W123" s="132">
        <v>3</v>
      </c>
      <c r="X123" s="132">
        <v>3</v>
      </c>
      <c r="Y123" s="132">
        <v>0</v>
      </c>
      <c r="Z123" s="132">
        <v>2</v>
      </c>
      <c r="AA123" s="66">
        <f t="shared" si="9"/>
        <v>13</v>
      </c>
      <c r="AB123" s="66">
        <f t="shared" si="10"/>
        <v>0</v>
      </c>
      <c r="AC123" s="66">
        <f t="shared" si="11"/>
        <v>28</v>
      </c>
      <c r="AD123" s="69">
        <f t="shared" si="12"/>
        <v>-15</v>
      </c>
      <c r="AE123" s="75">
        <f t="shared" si="13"/>
        <v>1.625</v>
      </c>
      <c r="AF123" s="75">
        <f t="shared" si="14"/>
        <v>0</v>
      </c>
      <c r="AG123" s="111">
        <f t="shared" si="15"/>
        <v>3.5</v>
      </c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3"/>
      <c r="BO123" s="14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H123" s="11"/>
      <c r="CI123" s="12"/>
      <c r="CJ123" s="12"/>
    </row>
    <row r="124" spans="1:88" ht="13.5" thickBot="1">
      <c r="A124" s="98">
        <v>28</v>
      </c>
      <c r="B124" s="99" t="s">
        <v>17</v>
      </c>
      <c r="C124" s="112">
        <v>0</v>
      </c>
      <c r="D124" s="112">
        <v>0</v>
      </c>
      <c r="E124" s="112">
        <v>4</v>
      </c>
      <c r="F124" s="112">
        <v>2</v>
      </c>
      <c r="G124" s="112">
        <v>0</v>
      </c>
      <c r="H124" s="112">
        <v>2</v>
      </c>
      <c r="I124" s="112">
        <v>1</v>
      </c>
      <c r="J124" s="112">
        <v>0</v>
      </c>
      <c r="K124" s="112">
        <v>3</v>
      </c>
      <c r="L124" s="112">
        <v>1</v>
      </c>
      <c r="M124" s="112">
        <v>0</v>
      </c>
      <c r="N124" s="112">
        <v>4</v>
      </c>
      <c r="O124" s="112">
        <v>2</v>
      </c>
      <c r="P124" s="112">
        <v>0</v>
      </c>
      <c r="Q124" s="112">
        <v>3</v>
      </c>
      <c r="R124" s="112">
        <v>1</v>
      </c>
      <c r="S124" s="112">
        <v>0</v>
      </c>
      <c r="T124" s="112">
        <v>4</v>
      </c>
      <c r="U124" s="112">
        <v>0</v>
      </c>
      <c r="V124" s="112">
        <v>1</v>
      </c>
      <c r="W124" s="112">
        <v>3</v>
      </c>
      <c r="X124" s="112">
        <v>1</v>
      </c>
      <c r="Y124" s="112">
        <v>0</v>
      </c>
      <c r="Z124" s="112">
        <v>2</v>
      </c>
      <c r="AA124" s="112">
        <f t="shared" si="9"/>
        <v>8</v>
      </c>
      <c r="AB124" s="112">
        <f t="shared" si="10"/>
        <v>1</v>
      </c>
      <c r="AC124" s="112">
        <f t="shared" si="11"/>
        <v>25</v>
      </c>
      <c r="AD124" s="113">
        <f t="shared" si="12"/>
        <v>-17</v>
      </c>
      <c r="AE124" s="100">
        <f t="shared" si="13"/>
        <v>1</v>
      </c>
      <c r="AF124" s="100">
        <f t="shared" si="14"/>
        <v>0.125</v>
      </c>
      <c r="AG124" s="114">
        <f t="shared" si="15"/>
        <v>3.125</v>
      </c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3"/>
      <c r="BO124" s="14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H124" s="11"/>
      <c r="CI124" s="12"/>
      <c r="CJ124" s="12"/>
    </row>
    <row r="125" spans="1:88" ht="13.5" thickBot="1"/>
    <row r="126" spans="1:88">
      <c r="A126" s="1" t="s">
        <v>0</v>
      </c>
      <c r="B126" s="2" t="s">
        <v>1</v>
      </c>
      <c r="C126" s="152" t="s">
        <v>31</v>
      </c>
      <c r="D126" s="153"/>
      <c r="E126" s="153"/>
      <c r="F126" s="153"/>
      <c r="G126" s="153"/>
      <c r="H126" s="153"/>
      <c r="I126" s="153"/>
      <c r="J126" s="153"/>
      <c r="K126" s="153"/>
      <c r="L126" s="153"/>
      <c r="M126" s="153"/>
      <c r="N126" s="153"/>
      <c r="O126" s="153"/>
      <c r="P126" s="153"/>
      <c r="Q126" s="153"/>
      <c r="R126" s="153"/>
      <c r="S126" s="153"/>
      <c r="T126" s="153"/>
      <c r="U126" s="153"/>
      <c r="V126" s="153"/>
      <c r="W126" s="153"/>
      <c r="X126" s="153"/>
      <c r="Y126" s="153"/>
      <c r="Z126" s="154"/>
      <c r="AA126" s="16" t="s">
        <v>32</v>
      </c>
      <c r="AB126" s="16" t="s">
        <v>33</v>
      </c>
      <c r="AC126" s="16" t="s">
        <v>34</v>
      </c>
      <c r="AD126" s="3"/>
    </row>
    <row r="127" spans="1:88" ht="100.5" customHeight="1">
      <c r="A127" s="148" t="s">
        <v>0</v>
      </c>
      <c r="B127" s="149" t="s">
        <v>1</v>
      </c>
      <c r="C127" s="150" t="s">
        <v>4</v>
      </c>
      <c r="D127" s="150"/>
      <c r="E127" s="150"/>
      <c r="F127" s="150" t="s">
        <v>5</v>
      </c>
      <c r="G127" s="150"/>
      <c r="H127" s="150"/>
      <c r="I127" s="150" t="s">
        <v>6</v>
      </c>
      <c r="J127" s="150"/>
      <c r="K127" s="150"/>
      <c r="L127" s="150" t="s">
        <v>7</v>
      </c>
      <c r="M127" s="150"/>
      <c r="N127" s="150"/>
      <c r="O127" s="155" t="s">
        <v>8</v>
      </c>
      <c r="P127" s="155"/>
      <c r="Q127" s="155"/>
      <c r="R127" s="150" t="s">
        <v>9</v>
      </c>
      <c r="S127" s="150"/>
      <c r="T127" s="150"/>
      <c r="U127" s="155" t="s">
        <v>10</v>
      </c>
      <c r="V127" s="155"/>
      <c r="W127" s="155"/>
      <c r="X127" s="155" t="s">
        <v>11</v>
      </c>
      <c r="Y127" s="155"/>
      <c r="Z127" s="155"/>
      <c r="AA127" s="163" t="s">
        <v>12</v>
      </c>
      <c r="AB127" s="163"/>
      <c r="AC127" s="163"/>
      <c r="AD127" s="15" t="s">
        <v>35</v>
      </c>
    </row>
    <row r="128" spans="1:88">
      <c r="A128" s="148"/>
      <c r="B128" s="149"/>
      <c r="C128" s="17" t="s">
        <v>36</v>
      </c>
      <c r="D128" s="17" t="s">
        <v>37</v>
      </c>
      <c r="E128" s="17" t="s">
        <v>38</v>
      </c>
      <c r="F128" s="17" t="s">
        <v>36</v>
      </c>
      <c r="G128" s="17" t="s">
        <v>37</v>
      </c>
      <c r="H128" s="17" t="s">
        <v>38</v>
      </c>
      <c r="I128" s="17" t="s">
        <v>36</v>
      </c>
      <c r="J128" s="17" t="s">
        <v>37</v>
      </c>
      <c r="K128" s="17" t="s">
        <v>38</v>
      </c>
      <c r="L128" s="17" t="s">
        <v>36</v>
      </c>
      <c r="M128" s="17" t="s">
        <v>37</v>
      </c>
      <c r="N128" s="17" t="s">
        <v>38</v>
      </c>
      <c r="O128" s="18" t="s">
        <v>36</v>
      </c>
      <c r="P128" s="18" t="s">
        <v>37</v>
      </c>
      <c r="Q128" s="18" t="s">
        <v>38</v>
      </c>
      <c r="R128" s="17" t="s">
        <v>36</v>
      </c>
      <c r="S128" s="17" t="s">
        <v>37</v>
      </c>
      <c r="T128" s="17" t="s">
        <v>38</v>
      </c>
      <c r="U128" s="18" t="s">
        <v>36</v>
      </c>
      <c r="V128" s="18" t="s">
        <v>37</v>
      </c>
      <c r="W128" s="18" t="s">
        <v>38</v>
      </c>
      <c r="X128" s="18" t="s">
        <v>36</v>
      </c>
      <c r="Y128" s="18" t="s">
        <v>37</v>
      </c>
      <c r="Z128" s="18" t="s">
        <v>38</v>
      </c>
      <c r="AA128" s="19" t="s">
        <v>36</v>
      </c>
      <c r="AB128" s="19" t="s">
        <v>37</v>
      </c>
      <c r="AC128" s="19" t="s">
        <v>38</v>
      </c>
      <c r="AD128" s="20"/>
      <c r="AF128" s="24"/>
    </row>
    <row r="129" spans="1:30">
      <c r="A129" s="96">
        <v>1</v>
      </c>
      <c r="B129" s="67" t="s">
        <v>16</v>
      </c>
      <c r="C129" s="19">
        <f>185+133+254+189</f>
        <v>761</v>
      </c>
      <c r="D129" s="19">
        <f>65+26+105+38</f>
        <v>234</v>
      </c>
      <c r="E129" s="25">
        <f>C129-D129</f>
        <v>527</v>
      </c>
      <c r="F129" s="19">
        <v>1167</v>
      </c>
      <c r="G129" s="19">
        <v>163</v>
      </c>
      <c r="H129" s="25">
        <f>F129-G129</f>
        <v>1004</v>
      </c>
      <c r="I129" s="19">
        <f>206+113+196+301+40</f>
        <v>856</v>
      </c>
      <c r="J129" s="19">
        <f>94+90+104+52</f>
        <v>340</v>
      </c>
      <c r="K129" s="25">
        <f>I129-J129</f>
        <v>516</v>
      </c>
      <c r="L129" s="19">
        <v>1153</v>
      </c>
      <c r="M129" s="19">
        <v>638</v>
      </c>
      <c r="N129" s="25">
        <v>515</v>
      </c>
      <c r="O129" s="19">
        <v>1168</v>
      </c>
      <c r="P129" s="19">
        <v>234</v>
      </c>
      <c r="Q129" s="25">
        <v>934</v>
      </c>
      <c r="R129" s="19">
        <v>864</v>
      </c>
      <c r="S129" s="19">
        <v>399</v>
      </c>
      <c r="T129" s="25">
        <v>465</v>
      </c>
      <c r="U129" s="19">
        <v>2024</v>
      </c>
      <c r="V129" s="19">
        <v>466</v>
      </c>
      <c r="W129" s="25">
        <v>1558</v>
      </c>
      <c r="X129" s="19">
        <v>1596</v>
      </c>
      <c r="Y129" s="19">
        <v>513</v>
      </c>
      <c r="Z129" s="25">
        <v>1083</v>
      </c>
      <c r="AA129" s="19">
        <f t="shared" ref="AA129:AA156" si="16">C129+F129+I129+L129+O129+R129+U129+X129</f>
        <v>9589</v>
      </c>
      <c r="AB129" s="19">
        <f t="shared" ref="AB129:AB156" si="17">D129+G129+J129+M129+P129+S129+V129+Y129</f>
        <v>2987</v>
      </c>
      <c r="AC129" s="25">
        <f t="shared" ref="AC129:AC156" si="18">E129+H129+K129+N129+Q129+T129+W129+Z129</f>
        <v>6602</v>
      </c>
      <c r="AD129" s="26">
        <f t="shared" ref="AD129:AD156" si="19">AA129/$AA$157</f>
        <v>0.2799217655301261</v>
      </c>
    </row>
    <row r="130" spans="1:30">
      <c r="A130" s="96">
        <v>2</v>
      </c>
      <c r="B130" s="67" t="s">
        <v>15</v>
      </c>
      <c r="C130" s="19">
        <f>65+284+228+135</f>
        <v>712</v>
      </c>
      <c r="D130" s="19">
        <f>185+111+90+48</f>
        <v>434</v>
      </c>
      <c r="E130" s="25">
        <f>C130-D130</f>
        <v>278</v>
      </c>
      <c r="F130" s="19">
        <v>782</v>
      </c>
      <c r="G130" s="19">
        <v>144</v>
      </c>
      <c r="H130" s="25">
        <f>F130-G130</f>
        <v>638</v>
      </c>
      <c r="I130" s="19"/>
      <c r="J130" s="19"/>
      <c r="K130" s="25"/>
      <c r="L130" s="19">
        <v>1050</v>
      </c>
      <c r="M130" s="19">
        <v>320</v>
      </c>
      <c r="N130" s="25">
        <v>730</v>
      </c>
      <c r="O130" s="19"/>
      <c r="P130" s="19"/>
      <c r="Q130" s="25"/>
      <c r="R130" s="19">
        <v>756</v>
      </c>
      <c r="S130" s="19">
        <v>234</v>
      </c>
      <c r="T130" s="25">
        <v>522</v>
      </c>
      <c r="U130" s="19"/>
      <c r="V130" s="19"/>
      <c r="W130" s="25"/>
      <c r="X130" s="19">
        <v>159</v>
      </c>
      <c r="Y130" s="19">
        <v>407</v>
      </c>
      <c r="Z130" s="25">
        <v>-248</v>
      </c>
      <c r="AA130" s="19">
        <f t="shared" si="16"/>
        <v>3459</v>
      </c>
      <c r="AB130" s="19">
        <f t="shared" si="17"/>
        <v>1539</v>
      </c>
      <c r="AC130" s="25">
        <f t="shared" si="18"/>
        <v>1920</v>
      </c>
      <c r="AD130" s="26">
        <f t="shared" si="19"/>
        <v>0.10097501167678655</v>
      </c>
    </row>
    <row r="131" spans="1:30">
      <c r="A131" s="96">
        <v>3</v>
      </c>
      <c r="B131" s="67" t="s">
        <v>200</v>
      </c>
      <c r="C131" s="19"/>
      <c r="D131" s="19"/>
      <c r="E131" s="25"/>
      <c r="F131" s="19"/>
      <c r="G131" s="19"/>
      <c r="H131" s="25"/>
      <c r="I131" s="19">
        <f>33+42+20+104+49+139+366</f>
        <v>753</v>
      </c>
      <c r="J131" s="19">
        <f>13+107+14+13+66</f>
        <v>213</v>
      </c>
      <c r="K131" s="25">
        <f>I131-J131</f>
        <v>540</v>
      </c>
      <c r="L131" s="19">
        <v>1563</v>
      </c>
      <c r="M131" s="19">
        <v>438</v>
      </c>
      <c r="N131" s="25">
        <v>1125</v>
      </c>
      <c r="O131" s="19"/>
      <c r="P131" s="19"/>
      <c r="Q131" s="25"/>
      <c r="R131" s="19"/>
      <c r="S131" s="19"/>
      <c r="T131" s="25"/>
      <c r="U131" s="19"/>
      <c r="V131" s="19"/>
      <c r="W131" s="25"/>
      <c r="X131" s="19"/>
      <c r="Y131" s="19"/>
      <c r="Z131" s="25"/>
      <c r="AA131" s="19">
        <f t="shared" si="16"/>
        <v>2316</v>
      </c>
      <c r="AB131" s="19">
        <f t="shared" si="17"/>
        <v>651</v>
      </c>
      <c r="AC131" s="25">
        <f t="shared" si="18"/>
        <v>1665</v>
      </c>
      <c r="AD131" s="26">
        <f t="shared" si="19"/>
        <v>6.7608594114899584E-2</v>
      </c>
    </row>
    <row r="132" spans="1:30">
      <c r="A132" s="96">
        <v>4</v>
      </c>
      <c r="B132" s="67" t="s">
        <v>244</v>
      </c>
      <c r="C132" s="19"/>
      <c r="D132" s="19"/>
      <c r="E132" s="25"/>
      <c r="F132" s="19"/>
      <c r="G132" s="19"/>
      <c r="H132" s="25"/>
      <c r="I132" s="19"/>
      <c r="J132" s="19"/>
      <c r="K132" s="25"/>
      <c r="L132" s="19">
        <v>1050</v>
      </c>
      <c r="M132" s="19">
        <v>344</v>
      </c>
      <c r="N132" s="25">
        <v>706</v>
      </c>
      <c r="O132" s="19"/>
      <c r="P132" s="19"/>
      <c r="Q132" s="25"/>
      <c r="R132" s="19"/>
      <c r="S132" s="19"/>
      <c r="T132" s="25"/>
      <c r="U132" s="19"/>
      <c r="V132" s="19"/>
      <c r="W132" s="25"/>
      <c r="X132" s="19"/>
      <c r="Y132" s="19"/>
      <c r="Z132" s="25"/>
      <c r="AA132" s="19">
        <f t="shared" si="16"/>
        <v>1050</v>
      </c>
      <c r="AB132" s="19">
        <f t="shared" si="17"/>
        <v>344</v>
      </c>
      <c r="AC132" s="25">
        <f t="shared" si="18"/>
        <v>706</v>
      </c>
      <c r="AD132" s="26">
        <f t="shared" si="19"/>
        <v>3.0651564689397479E-2</v>
      </c>
    </row>
    <row r="133" spans="1:30">
      <c r="A133" s="96">
        <v>5</v>
      </c>
      <c r="B133" s="67" t="s">
        <v>267</v>
      </c>
      <c r="C133" s="19"/>
      <c r="D133" s="19"/>
      <c r="E133" s="25"/>
      <c r="F133" s="19"/>
      <c r="G133" s="19"/>
      <c r="H133" s="25"/>
      <c r="I133" s="19"/>
      <c r="J133" s="19"/>
      <c r="K133" s="25"/>
      <c r="L133" s="19"/>
      <c r="M133" s="19"/>
      <c r="N133" s="25"/>
      <c r="O133" s="19">
        <v>858</v>
      </c>
      <c r="P133" s="19">
        <v>474</v>
      </c>
      <c r="Q133" s="25">
        <v>384</v>
      </c>
      <c r="R133" s="19"/>
      <c r="S133" s="19"/>
      <c r="T133" s="25"/>
      <c r="U133" s="19"/>
      <c r="V133" s="19"/>
      <c r="W133" s="25"/>
      <c r="X133" s="19"/>
      <c r="Y133" s="19"/>
      <c r="Z133" s="25"/>
      <c r="AA133" s="19">
        <f t="shared" si="16"/>
        <v>858</v>
      </c>
      <c r="AB133" s="19">
        <f t="shared" si="17"/>
        <v>474</v>
      </c>
      <c r="AC133" s="25">
        <f t="shared" si="18"/>
        <v>384</v>
      </c>
      <c r="AD133" s="26">
        <f t="shared" si="19"/>
        <v>2.5046707146193368E-2</v>
      </c>
    </row>
    <row r="134" spans="1:30">
      <c r="A134" s="96">
        <v>6</v>
      </c>
      <c r="B134" s="67" t="s">
        <v>268</v>
      </c>
      <c r="C134" s="19"/>
      <c r="D134" s="19"/>
      <c r="E134" s="25"/>
      <c r="F134" s="19"/>
      <c r="G134" s="19"/>
      <c r="H134" s="25"/>
      <c r="I134" s="19"/>
      <c r="J134" s="19"/>
      <c r="K134" s="25"/>
      <c r="L134" s="19"/>
      <c r="M134" s="19"/>
      <c r="N134" s="25"/>
      <c r="O134" s="19">
        <v>670</v>
      </c>
      <c r="P134" s="19">
        <v>446</v>
      </c>
      <c r="Q134" s="25">
        <v>224</v>
      </c>
      <c r="R134" s="19"/>
      <c r="S134" s="19"/>
      <c r="T134" s="25"/>
      <c r="U134" s="19"/>
      <c r="V134" s="19"/>
      <c r="W134" s="25"/>
      <c r="X134" s="19"/>
      <c r="Y134" s="19"/>
      <c r="Z134" s="25"/>
      <c r="AA134" s="19">
        <f t="shared" si="16"/>
        <v>670</v>
      </c>
      <c r="AB134" s="19">
        <f t="shared" si="17"/>
        <v>446</v>
      </c>
      <c r="AC134" s="25">
        <f t="shared" si="18"/>
        <v>224</v>
      </c>
      <c r="AD134" s="26">
        <f t="shared" si="19"/>
        <v>1.9558617468472678E-2</v>
      </c>
    </row>
    <row r="135" spans="1:30">
      <c r="A135" s="96">
        <v>7</v>
      </c>
      <c r="B135" s="67" t="s">
        <v>266</v>
      </c>
      <c r="C135" s="19"/>
      <c r="D135" s="19"/>
      <c r="E135" s="25"/>
      <c r="F135" s="19"/>
      <c r="G135" s="19"/>
      <c r="H135" s="25"/>
      <c r="I135" s="19"/>
      <c r="J135" s="19"/>
      <c r="K135" s="25"/>
      <c r="L135" s="19"/>
      <c r="M135" s="19"/>
      <c r="N135" s="25"/>
      <c r="O135" s="19">
        <v>409</v>
      </c>
      <c r="P135" s="19">
        <v>231</v>
      </c>
      <c r="Q135" s="25">
        <v>178</v>
      </c>
      <c r="R135" s="19"/>
      <c r="S135" s="19"/>
      <c r="T135" s="25"/>
      <c r="U135" s="19"/>
      <c r="V135" s="19"/>
      <c r="W135" s="25"/>
      <c r="X135" s="19"/>
      <c r="Y135" s="19"/>
      <c r="Z135" s="25"/>
      <c r="AA135" s="19">
        <f t="shared" si="16"/>
        <v>409</v>
      </c>
      <c r="AB135" s="19">
        <f t="shared" si="17"/>
        <v>231</v>
      </c>
      <c r="AC135" s="25">
        <f t="shared" si="18"/>
        <v>178</v>
      </c>
      <c r="AD135" s="26">
        <f t="shared" si="19"/>
        <v>1.193951424567959E-2</v>
      </c>
    </row>
    <row r="136" spans="1:30">
      <c r="A136" s="96">
        <v>8</v>
      </c>
      <c r="B136" s="70" t="s">
        <v>315</v>
      </c>
      <c r="C136" s="19"/>
      <c r="D136" s="19"/>
      <c r="E136" s="25"/>
      <c r="F136" s="19"/>
      <c r="G136" s="19"/>
      <c r="H136" s="25"/>
      <c r="I136" s="19"/>
      <c r="J136" s="19"/>
      <c r="K136" s="25"/>
      <c r="L136" s="19"/>
      <c r="M136" s="19"/>
      <c r="N136" s="25"/>
      <c r="O136" s="19"/>
      <c r="P136" s="19"/>
      <c r="Q136" s="25"/>
      <c r="R136" s="19"/>
      <c r="S136" s="19"/>
      <c r="T136" s="25"/>
      <c r="U136" s="19">
        <v>280</v>
      </c>
      <c r="V136" s="19">
        <v>122</v>
      </c>
      <c r="W136" s="25">
        <v>158</v>
      </c>
      <c r="X136" s="19">
        <v>907</v>
      </c>
      <c r="Y136" s="19">
        <v>774</v>
      </c>
      <c r="Z136" s="25">
        <v>133</v>
      </c>
      <c r="AA136" s="19">
        <f t="shared" si="16"/>
        <v>1187</v>
      </c>
      <c r="AB136" s="19">
        <f t="shared" si="17"/>
        <v>896</v>
      </c>
      <c r="AC136" s="25">
        <f t="shared" si="18"/>
        <v>291</v>
      </c>
      <c r="AD136" s="26">
        <f t="shared" si="19"/>
        <v>3.465086408220458E-2</v>
      </c>
    </row>
    <row r="137" spans="1:30">
      <c r="A137" s="96">
        <v>9</v>
      </c>
      <c r="B137" s="67" t="s">
        <v>202</v>
      </c>
      <c r="C137" s="19"/>
      <c r="D137" s="19"/>
      <c r="E137" s="25"/>
      <c r="F137" s="19"/>
      <c r="G137" s="19"/>
      <c r="H137" s="25"/>
      <c r="I137" s="19">
        <f>183+16+107+151+73+149</f>
        <v>679</v>
      </c>
      <c r="J137" s="19">
        <f>181+104+13+128+203</f>
        <v>629</v>
      </c>
      <c r="K137" s="25">
        <f>I137-J137</f>
        <v>50</v>
      </c>
      <c r="L137" s="19"/>
      <c r="M137" s="19"/>
      <c r="N137" s="25"/>
      <c r="O137" s="19"/>
      <c r="P137" s="19"/>
      <c r="Q137" s="25"/>
      <c r="R137" s="19"/>
      <c r="S137" s="19"/>
      <c r="T137" s="25"/>
      <c r="U137" s="19"/>
      <c r="V137" s="19"/>
      <c r="W137" s="25"/>
      <c r="X137" s="19"/>
      <c r="Y137" s="19"/>
      <c r="Z137" s="25"/>
      <c r="AA137" s="19">
        <f t="shared" si="16"/>
        <v>679</v>
      </c>
      <c r="AB137" s="19">
        <f t="shared" si="17"/>
        <v>629</v>
      </c>
      <c r="AC137" s="25">
        <f t="shared" si="18"/>
        <v>50</v>
      </c>
      <c r="AD137" s="26">
        <f t="shared" si="19"/>
        <v>1.982134516581037E-2</v>
      </c>
    </row>
    <row r="138" spans="1:30">
      <c r="A138" s="96">
        <v>10</v>
      </c>
      <c r="B138" s="70" t="s">
        <v>314</v>
      </c>
      <c r="C138" s="19"/>
      <c r="D138" s="19"/>
      <c r="E138" s="25"/>
      <c r="F138" s="19"/>
      <c r="G138" s="19"/>
      <c r="H138" s="25"/>
      <c r="I138" s="19"/>
      <c r="J138" s="19"/>
      <c r="K138" s="25"/>
      <c r="L138" s="19"/>
      <c r="M138" s="19"/>
      <c r="N138" s="25"/>
      <c r="O138" s="19"/>
      <c r="P138" s="19"/>
      <c r="Q138" s="25"/>
      <c r="R138" s="19"/>
      <c r="S138" s="19"/>
      <c r="T138" s="25"/>
      <c r="U138" s="19">
        <v>410</v>
      </c>
      <c r="V138" s="19">
        <v>440</v>
      </c>
      <c r="W138" s="25">
        <v>-30</v>
      </c>
      <c r="X138" s="19"/>
      <c r="Y138" s="19"/>
      <c r="Z138" s="25"/>
      <c r="AA138" s="19">
        <f t="shared" si="16"/>
        <v>410</v>
      </c>
      <c r="AB138" s="19">
        <f t="shared" si="17"/>
        <v>440</v>
      </c>
      <c r="AC138" s="25">
        <f t="shared" si="18"/>
        <v>-30</v>
      </c>
      <c r="AD138" s="26">
        <f t="shared" si="19"/>
        <v>1.1968706212050444E-2</v>
      </c>
    </row>
    <row r="139" spans="1:30">
      <c r="A139" s="96">
        <v>11</v>
      </c>
      <c r="B139" s="70" t="s">
        <v>313</v>
      </c>
      <c r="C139" s="19"/>
      <c r="D139" s="19"/>
      <c r="E139" s="25"/>
      <c r="F139" s="19"/>
      <c r="G139" s="19"/>
      <c r="H139" s="25"/>
      <c r="I139" s="19"/>
      <c r="J139" s="19"/>
      <c r="K139" s="25"/>
      <c r="L139" s="19"/>
      <c r="M139" s="19"/>
      <c r="N139" s="25"/>
      <c r="O139" s="19"/>
      <c r="P139" s="19"/>
      <c r="Q139" s="25"/>
      <c r="R139" s="19">
        <v>238</v>
      </c>
      <c r="S139" s="19">
        <v>96</v>
      </c>
      <c r="T139" s="25">
        <v>142</v>
      </c>
      <c r="U139" s="19">
        <v>735</v>
      </c>
      <c r="V139" s="19">
        <v>915</v>
      </c>
      <c r="W139" s="25">
        <v>-180</v>
      </c>
      <c r="X139" s="19">
        <v>385</v>
      </c>
      <c r="Y139" s="19">
        <v>772</v>
      </c>
      <c r="Z139" s="25">
        <v>-387</v>
      </c>
      <c r="AA139" s="19">
        <f t="shared" si="16"/>
        <v>1358</v>
      </c>
      <c r="AB139" s="19">
        <f t="shared" si="17"/>
        <v>1783</v>
      </c>
      <c r="AC139" s="25">
        <f t="shared" si="18"/>
        <v>-425</v>
      </c>
      <c r="AD139" s="26">
        <f t="shared" si="19"/>
        <v>3.9642690331620739E-2</v>
      </c>
    </row>
    <row r="140" spans="1:30">
      <c r="A140" s="96">
        <v>12</v>
      </c>
      <c r="B140" s="67" t="s">
        <v>149</v>
      </c>
      <c r="C140" s="19"/>
      <c r="D140" s="19"/>
      <c r="E140" s="25"/>
      <c r="F140" s="19">
        <v>142</v>
      </c>
      <c r="G140" s="19">
        <v>266</v>
      </c>
      <c r="H140" s="25">
        <f>F140-G140</f>
        <v>-124</v>
      </c>
      <c r="I140" s="19"/>
      <c r="J140" s="19"/>
      <c r="K140" s="25"/>
      <c r="L140" s="19"/>
      <c r="M140" s="19"/>
      <c r="N140" s="25"/>
      <c r="O140" s="19"/>
      <c r="P140" s="19"/>
      <c r="Q140" s="25"/>
      <c r="R140" s="19"/>
      <c r="S140" s="19"/>
      <c r="T140" s="25"/>
      <c r="U140" s="19"/>
      <c r="V140" s="19"/>
      <c r="W140" s="25"/>
      <c r="X140" s="19">
        <v>40</v>
      </c>
      <c r="Y140" s="19">
        <v>608</v>
      </c>
      <c r="Z140" s="25">
        <v>-568</v>
      </c>
      <c r="AA140" s="19">
        <f t="shared" si="16"/>
        <v>182</v>
      </c>
      <c r="AB140" s="19">
        <f t="shared" si="17"/>
        <v>874</v>
      </c>
      <c r="AC140" s="25">
        <f t="shared" si="18"/>
        <v>-692</v>
      </c>
      <c r="AD140" s="26">
        <f t="shared" si="19"/>
        <v>5.3129378794955625E-3</v>
      </c>
    </row>
    <row r="141" spans="1:30">
      <c r="A141" s="96">
        <v>13</v>
      </c>
      <c r="B141" s="67" t="s">
        <v>269</v>
      </c>
      <c r="C141" s="19"/>
      <c r="D141" s="19"/>
      <c r="E141" s="25"/>
      <c r="F141" s="19"/>
      <c r="G141" s="19"/>
      <c r="H141" s="25"/>
      <c r="I141" s="19"/>
      <c r="J141" s="19"/>
      <c r="K141" s="25"/>
      <c r="L141" s="19"/>
      <c r="M141" s="19"/>
      <c r="N141" s="25"/>
      <c r="O141" s="19">
        <v>415</v>
      </c>
      <c r="P141" s="19">
        <v>602</v>
      </c>
      <c r="Q141" s="25">
        <v>-187</v>
      </c>
      <c r="R141" s="19"/>
      <c r="S141" s="19"/>
      <c r="T141" s="25"/>
      <c r="U141" s="19"/>
      <c r="V141" s="19"/>
      <c r="W141" s="25"/>
      <c r="X141" s="19"/>
      <c r="Y141" s="19"/>
      <c r="Z141" s="25"/>
      <c r="AA141" s="19">
        <f t="shared" si="16"/>
        <v>415</v>
      </c>
      <c r="AB141" s="19">
        <f t="shared" si="17"/>
        <v>602</v>
      </c>
      <c r="AC141" s="25">
        <f t="shared" si="18"/>
        <v>-187</v>
      </c>
      <c r="AD141" s="26">
        <f t="shared" si="19"/>
        <v>1.2114666043904718E-2</v>
      </c>
    </row>
    <row r="142" spans="1:30">
      <c r="A142" s="96">
        <v>14</v>
      </c>
      <c r="B142" s="67" t="s">
        <v>201</v>
      </c>
      <c r="C142" s="19"/>
      <c r="D142" s="19"/>
      <c r="E142" s="25"/>
      <c r="F142" s="19"/>
      <c r="G142" s="19"/>
      <c r="H142" s="25"/>
      <c r="I142" s="19">
        <f>30+128+66+51</f>
        <v>275</v>
      </c>
      <c r="J142" s="19">
        <f>32+20+73+366</f>
        <v>491</v>
      </c>
      <c r="K142" s="25">
        <f>I142-J142</f>
        <v>-216</v>
      </c>
      <c r="L142" s="19"/>
      <c r="M142" s="19"/>
      <c r="N142" s="25"/>
      <c r="O142" s="19"/>
      <c r="P142" s="19"/>
      <c r="Q142" s="25"/>
      <c r="R142" s="19"/>
      <c r="S142" s="19"/>
      <c r="T142" s="25"/>
      <c r="U142" s="19"/>
      <c r="V142" s="19"/>
      <c r="W142" s="25"/>
      <c r="X142" s="19"/>
      <c r="Y142" s="19"/>
      <c r="Z142" s="25"/>
      <c r="AA142" s="19">
        <f t="shared" si="16"/>
        <v>275</v>
      </c>
      <c r="AB142" s="19">
        <f t="shared" si="17"/>
        <v>491</v>
      </c>
      <c r="AC142" s="25">
        <f t="shared" si="18"/>
        <v>-216</v>
      </c>
      <c r="AD142" s="26">
        <f t="shared" si="19"/>
        <v>8.027790751985054E-3</v>
      </c>
    </row>
    <row r="143" spans="1:30">
      <c r="A143" s="96">
        <v>15</v>
      </c>
      <c r="B143" s="67" t="s">
        <v>205</v>
      </c>
      <c r="C143" s="19"/>
      <c r="D143" s="19"/>
      <c r="E143" s="25"/>
      <c r="F143" s="19"/>
      <c r="G143" s="19"/>
      <c r="H143" s="25"/>
      <c r="I143" s="19">
        <f>90+46+72+236</f>
        <v>444</v>
      </c>
      <c r="J143" s="19">
        <f>196+57+90+15</f>
        <v>358</v>
      </c>
      <c r="K143" s="25">
        <f>I143-J143</f>
        <v>86</v>
      </c>
      <c r="L143" s="19">
        <v>487</v>
      </c>
      <c r="M143" s="19">
        <v>857</v>
      </c>
      <c r="N143" s="25">
        <v>-370</v>
      </c>
      <c r="O143" s="19"/>
      <c r="P143" s="19"/>
      <c r="Q143" s="25"/>
      <c r="R143" s="19"/>
      <c r="S143" s="19"/>
      <c r="T143" s="25"/>
      <c r="U143" s="19"/>
      <c r="V143" s="19"/>
      <c r="W143" s="25"/>
      <c r="X143" s="19"/>
      <c r="Y143" s="19"/>
      <c r="Z143" s="25"/>
      <c r="AA143" s="19">
        <f t="shared" si="16"/>
        <v>931</v>
      </c>
      <c r="AB143" s="19">
        <f t="shared" si="17"/>
        <v>1215</v>
      </c>
      <c r="AC143" s="25">
        <f t="shared" si="18"/>
        <v>-284</v>
      </c>
      <c r="AD143" s="26">
        <f t="shared" si="19"/>
        <v>2.7177720691265762E-2</v>
      </c>
    </row>
    <row r="144" spans="1:30">
      <c r="A144" s="96">
        <v>16</v>
      </c>
      <c r="B144" s="67" t="s">
        <v>203</v>
      </c>
      <c r="C144" s="19"/>
      <c r="D144" s="19"/>
      <c r="E144" s="25"/>
      <c r="F144" s="19"/>
      <c r="G144" s="19"/>
      <c r="H144" s="25"/>
      <c r="I144" s="19">
        <f>104+15+133+15</f>
        <v>267</v>
      </c>
      <c r="J144" s="19">
        <f>301+236+51</f>
        <v>588</v>
      </c>
      <c r="K144" s="25">
        <f>I144-J144</f>
        <v>-321</v>
      </c>
      <c r="L144" s="19"/>
      <c r="M144" s="19"/>
      <c r="N144" s="25"/>
      <c r="O144" s="19"/>
      <c r="P144" s="19"/>
      <c r="Q144" s="25"/>
      <c r="R144" s="19"/>
      <c r="S144" s="19"/>
      <c r="T144" s="25"/>
      <c r="U144" s="19"/>
      <c r="V144" s="19"/>
      <c r="W144" s="25"/>
      <c r="X144" s="19"/>
      <c r="Y144" s="19"/>
      <c r="Z144" s="25"/>
      <c r="AA144" s="19">
        <f t="shared" si="16"/>
        <v>267</v>
      </c>
      <c r="AB144" s="19">
        <f t="shared" si="17"/>
        <v>588</v>
      </c>
      <c r="AC144" s="25">
        <f t="shared" si="18"/>
        <v>-321</v>
      </c>
      <c r="AD144" s="26">
        <f t="shared" si="19"/>
        <v>7.7942550210182157E-3</v>
      </c>
    </row>
    <row r="145" spans="1:30">
      <c r="A145" s="96">
        <v>17</v>
      </c>
      <c r="B145" s="70" t="s">
        <v>316</v>
      </c>
      <c r="C145" s="19"/>
      <c r="D145" s="19"/>
      <c r="E145" s="25"/>
      <c r="F145" s="19"/>
      <c r="G145" s="19"/>
      <c r="H145" s="25"/>
      <c r="I145" s="19"/>
      <c r="J145" s="19"/>
      <c r="K145" s="25"/>
      <c r="L145" s="19"/>
      <c r="M145" s="19"/>
      <c r="N145" s="25"/>
      <c r="O145" s="19"/>
      <c r="P145" s="19"/>
      <c r="Q145" s="25"/>
      <c r="R145" s="19"/>
      <c r="S145" s="19"/>
      <c r="T145" s="25"/>
      <c r="U145" s="19">
        <v>0</v>
      </c>
      <c r="V145" s="19">
        <v>334</v>
      </c>
      <c r="W145" s="25">
        <v>-334</v>
      </c>
      <c r="X145" s="19"/>
      <c r="Y145" s="19"/>
      <c r="Z145" s="25"/>
      <c r="AA145" s="19">
        <f t="shared" si="16"/>
        <v>0</v>
      </c>
      <c r="AB145" s="19">
        <f t="shared" si="17"/>
        <v>334</v>
      </c>
      <c r="AC145" s="25">
        <f t="shared" si="18"/>
        <v>-334</v>
      </c>
      <c r="AD145" s="26">
        <f t="shared" si="19"/>
        <v>0</v>
      </c>
    </row>
    <row r="146" spans="1:30">
      <c r="A146" s="96">
        <v>18</v>
      </c>
      <c r="B146" s="67" t="s">
        <v>150</v>
      </c>
      <c r="C146" s="19"/>
      <c r="D146" s="19"/>
      <c r="E146" s="25"/>
      <c r="F146" s="19">
        <v>141</v>
      </c>
      <c r="G146" s="19">
        <v>346</v>
      </c>
      <c r="H146" s="25">
        <f>F146-G146</f>
        <v>-205</v>
      </c>
      <c r="I146" s="19"/>
      <c r="J146" s="19"/>
      <c r="K146" s="25"/>
      <c r="L146" s="19"/>
      <c r="M146" s="19"/>
      <c r="N146" s="25"/>
      <c r="O146" s="19">
        <v>565</v>
      </c>
      <c r="P146" s="19">
        <v>704</v>
      </c>
      <c r="Q146" s="25">
        <v>-139</v>
      </c>
      <c r="R146" s="19"/>
      <c r="S146" s="19"/>
      <c r="T146" s="25"/>
      <c r="U146" s="19"/>
      <c r="V146" s="19"/>
      <c r="W146" s="25"/>
      <c r="X146" s="19">
        <v>218</v>
      </c>
      <c r="Y146" s="19">
        <v>215</v>
      </c>
      <c r="Z146" s="25">
        <v>3</v>
      </c>
      <c r="AA146" s="19">
        <f t="shared" si="16"/>
        <v>924</v>
      </c>
      <c r="AB146" s="19">
        <f t="shared" si="17"/>
        <v>1265</v>
      </c>
      <c r="AC146" s="25">
        <f t="shared" si="18"/>
        <v>-341</v>
      </c>
      <c r="AD146" s="26">
        <f t="shared" si="19"/>
        <v>2.6973376926669779E-2</v>
      </c>
    </row>
    <row r="147" spans="1:30">
      <c r="A147" s="96">
        <v>19</v>
      </c>
      <c r="B147" s="67" t="s">
        <v>204</v>
      </c>
      <c r="C147" s="19"/>
      <c r="D147" s="19"/>
      <c r="E147" s="25"/>
      <c r="F147" s="19"/>
      <c r="G147" s="19"/>
      <c r="H147" s="25"/>
      <c r="I147" s="19">
        <f>90+13</f>
        <v>103</v>
      </c>
      <c r="J147" s="19">
        <f>113+42+72+133+151</f>
        <v>511</v>
      </c>
      <c r="K147" s="25">
        <f>I147-J147</f>
        <v>-408</v>
      </c>
      <c r="L147" s="19"/>
      <c r="M147" s="19"/>
      <c r="N147" s="25"/>
      <c r="O147" s="19"/>
      <c r="P147" s="19"/>
      <c r="Q147" s="25"/>
      <c r="R147" s="19"/>
      <c r="S147" s="19"/>
      <c r="T147" s="25"/>
      <c r="U147" s="19"/>
      <c r="V147" s="19"/>
      <c r="W147" s="25"/>
      <c r="X147" s="19"/>
      <c r="Y147" s="19"/>
      <c r="Z147" s="25"/>
      <c r="AA147" s="19">
        <f t="shared" si="16"/>
        <v>103</v>
      </c>
      <c r="AB147" s="19">
        <f t="shared" si="17"/>
        <v>511</v>
      </c>
      <c r="AC147" s="25">
        <f t="shared" si="18"/>
        <v>-408</v>
      </c>
      <c r="AD147" s="26">
        <f t="shared" si="19"/>
        <v>3.0067725361980382E-3</v>
      </c>
    </row>
    <row r="148" spans="1:30">
      <c r="A148" s="96">
        <v>20</v>
      </c>
      <c r="B148" s="67" t="s">
        <v>264</v>
      </c>
      <c r="C148" s="19"/>
      <c r="D148" s="19"/>
      <c r="E148" s="25"/>
      <c r="F148" s="19"/>
      <c r="G148" s="19"/>
      <c r="H148" s="25"/>
      <c r="I148" s="19"/>
      <c r="J148" s="19"/>
      <c r="K148" s="25"/>
      <c r="L148" s="19"/>
      <c r="M148" s="19"/>
      <c r="N148" s="25"/>
      <c r="O148" s="19">
        <v>47</v>
      </c>
      <c r="P148" s="19">
        <v>536</v>
      </c>
      <c r="Q148" s="25">
        <v>-489</v>
      </c>
      <c r="R148" s="19"/>
      <c r="S148" s="19"/>
      <c r="T148" s="25"/>
      <c r="U148" s="19"/>
      <c r="V148" s="19"/>
      <c r="W148" s="25"/>
      <c r="X148" s="19"/>
      <c r="Y148" s="19"/>
      <c r="Z148" s="25"/>
      <c r="AA148" s="19">
        <f t="shared" si="16"/>
        <v>47</v>
      </c>
      <c r="AB148" s="19">
        <f t="shared" si="17"/>
        <v>536</v>
      </c>
      <c r="AC148" s="25">
        <f t="shared" si="18"/>
        <v>-489</v>
      </c>
      <c r="AD148" s="26">
        <f t="shared" si="19"/>
        <v>1.3720224194301728E-3</v>
      </c>
    </row>
    <row r="149" spans="1:30">
      <c r="A149" s="96">
        <v>21</v>
      </c>
      <c r="B149" s="67" t="s">
        <v>152</v>
      </c>
      <c r="C149" s="19"/>
      <c r="D149" s="19"/>
      <c r="E149" s="25"/>
      <c r="F149" s="19">
        <v>16</v>
      </c>
      <c r="G149" s="19">
        <v>384</v>
      </c>
      <c r="H149" s="25">
        <f>F149-G149</f>
        <v>-368</v>
      </c>
      <c r="I149" s="19"/>
      <c r="J149" s="19"/>
      <c r="K149" s="25"/>
      <c r="L149" s="19">
        <v>394</v>
      </c>
      <c r="M149" s="19">
        <v>537</v>
      </c>
      <c r="N149" s="25">
        <v>-143</v>
      </c>
      <c r="O149" s="19"/>
      <c r="P149" s="19"/>
      <c r="Q149" s="25"/>
      <c r="R149" s="19"/>
      <c r="S149" s="19"/>
      <c r="T149" s="25"/>
      <c r="U149" s="19">
        <v>494</v>
      </c>
      <c r="V149" s="19">
        <v>535</v>
      </c>
      <c r="W149" s="25">
        <v>-41</v>
      </c>
      <c r="X149" s="19"/>
      <c r="Y149" s="19"/>
      <c r="Z149" s="25"/>
      <c r="AA149" s="19">
        <f t="shared" si="16"/>
        <v>904</v>
      </c>
      <c r="AB149" s="19">
        <f t="shared" si="17"/>
        <v>1456</v>
      </c>
      <c r="AC149" s="25">
        <f t="shared" si="18"/>
        <v>-552</v>
      </c>
      <c r="AD149" s="26">
        <f t="shared" si="19"/>
        <v>2.6389537599252687E-2</v>
      </c>
    </row>
    <row r="150" spans="1:30">
      <c r="A150" s="96">
        <v>22</v>
      </c>
      <c r="B150" s="67" t="s">
        <v>265</v>
      </c>
      <c r="C150" s="19"/>
      <c r="D150" s="19"/>
      <c r="E150" s="25"/>
      <c r="F150" s="19"/>
      <c r="G150" s="19"/>
      <c r="H150" s="25"/>
      <c r="I150" s="19"/>
      <c r="J150" s="19"/>
      <c r="K150" s="25"/>
      <c r="L150" s="19"/>
      <c r="M150" s="19"/>
      <c r="N150" s="25"/>
      <c r="O150" s="19">
        <v>118</v>
      </c>
      <c r="P150" s="19">
        <v>738</v>
      </c>
      <c r="Q150" s="25">
        <v>-620</v>
      </c>
      <c r="R150" s="19"/>
      <c r="S150" s="19"/>
      <c r="T150" s="25"/>
      <c r="U150" s="19"/>
      <c r="V150" s="19"/>
      <c r="W150" s="25"/>
      <c r="X150" s="19"/>
      <c r="Y150" s="19"/>
      <c r="Z150" s="25"/>
      <c r="AA150" s="19">
        <f t="shared" si="16"/>
        <v>118</v>
      </c>
      <c r="AB150" s="19">
        <f t="shared" si="17"/>
        <v>738</v>
      </c>
      <c r="AC150" s="25">
        <f t="shared" si="18"/>
        <v>-620</v>
      </c>
      <c r="AD150" s="26">
        <f t="shared" si="19"/>
        <v>3.4446520317608594E-3</v>
      </c>
    </row>
    <row r="151" spans="1:30">
      <c r="A151" s="96">
        <v>23</v>
      </c>
      <c r="B151" s="67" t="s">
        <v>151</v>
      </c>
      <c r="C151" s="19"/>
      <c r="D151" s="19"/>
      <c r="E151" s="25"/>
      <c r="F151" s="19">
        <v>49</v>
      </c>
      <c r="G151" s="19">
        <v>335</v>
      </c>
      <c r="H151" s="25">
        <f>F151-G151</f>
        <v>-286</v>
      </c>
      <c r="I151" s="19"/>
      <c r="J151" s="19"/>
      <c r="K151" s="25"/>
      <c r="L151" s="19">
        <v>387</v>
      </c>
      <c r="M151" s="19">
        <v>808</v>
      </c>
      <c r="N151" s="25">
        <v>-421</v>
      </c>
      <c r="O151" s="19"/>
      <c r="P151" s="19"/>
      <c r="Q151" s="25"/>
      <c r="R151" s="19"/>
      <c r="S151" s="19"/>
      <c r="T151" s="25"/>
      <c r="U151" s="19"/>
      <c r="V151" s="19"/>
      <c r="W151" s="25"/>
      <c r="X151" s="19"/>
      <c r="Y151" s="19"/>
      <c r="Z151" s="25"/>
      <c r="AA151" s="19">
        <f t="shared" si="16"/>
        <v>436</v>
      </c>
      <c r="AB151" s="19">
        <f t="shared" si="17"/>
        <v>1143</v>
      </c>
      <c r="AC151" s="25">
        <f t="shared" si="18"/>
        <v>-707</v>
      </c>
      <c r="AD151" s="26">
        <f t="shared" si="19"/>
        <v>1.2727697337692667E-2</v>
      </c>
    </row>
    <row r="152" spans="1:30">
      <c r="A152" s="96">
        <v>24</v>
      </c>
      <c r="B152" s="67" t="s">
        <v>243</v>
      </c>
      <c r="C152" s="19"/>
      <c r="D152" s="19"/>
      <c r="E152" s="25"/>
      <c r="F152" s="19"/>
      <c r="G152" s="19"/>
      <c r="H152" s="25"/>
      <c r="I152" s="19"/>
      <c r="J152" s="19"/>
      <c r="K152" s="25"/>
      <c r="L152" s="19">
        <v>309</v>
      </c>
      <c r="M152" s="19">
        <v>1050</v>
      </c>
      <c r="N152" s="25">
        <v>-741</v>
      </c>
      <c r="O152" s="19"/>
      <c r="P152" s="19"/>
      <c r="Q152" s="25"/>
      <c r="R152" s="19"/>
      <c r="S152" s="19"/>
      <c r="T152" s="25"/>
      <c r="U152" s="19"/>
      <c r="V152" s="19"/>
      <c r="W152" s="25"/>
      <c r="X152" s="19"/>
      <c r="Y152" s="19"/>
      <c r="Z152" s="25"/>
      <c r="AA152" s="19">
        <f t="shared" si="16"/>
        <v>309</v>
      </c>
      <c r="AB152" s="19">
        <f t="shared" si="17"/>
        <v>1050</v>
      </c>
      <c r="AC152" s="25">
        <f t="shared" si="18"/>
        <v>-741</v>
      </c>
      <c r="AD152" s="26">
        <f t="shared" si="19"/>
        <v>9.0203176085941143E-3</v>
      </c>
    </row>
    <row r="153" spans="1:30">
      <c r="A153" s="96">
        <v>25</v>
      </c>
      <c r="B153" s="67" t="s">
        <v>148</v>
      </c>
      <c r="C153" s="19"/>
      <c r="D153" s="19"/>
      <c r="E153" s="25"/>
      <c r="F153" s="19">
        <v>260</v>
      </c>
      <c r="G153" s="19">
        <v>616</v>
      </c>
      <c r="H153" s="25">
        <f>F153-G153</f>
        <v>-356</v>
      </c>
      <c r="I153" s="19"/>
      <c r="J153" s="19"/>
      <c r="K153" s="25"/>
      <c r="L153" s="19"/>
      <c r="M153" s="19"/>
      <c r="N153" s="25"/>
      <c r="O153" s="19"/>
      <c r="P153" s="19"/>
      <c r="Q153" s="25"/>
      <c r="R153" s="19"/>
      <c r="S153" s="19"/>
      <c r="T153" s="25"/>
      <c r="U153" s="19">
        <v>270</v>
      </c>
      <c r="V153" s="19">
        <v>736</v>
      </c>
      <c r="W153" s="25">
        <v>-466</v>
      </c>
      <c r="X153" s="19"/>
      <c r="Y153" s="19"/>
      <c r="Z153" s="25"/>
      <c r="AA153" s="19">
        <f t="shared" si="16"/>
        <v>530</v>
      </c>
      <c r="AB153" s="19">
        <f t="shared" si="17"/>
        <v>1352</v>
      </c>
      <c r="AC153" s="25">
        <f t="shared" si="18"/>
        <v>-822</v>
      </c>
      <c r="AD153" s="26">
        <f t="shared" si="19"/>
        <v>1.5471742176553012E-2</v>
      </c>
    </row>
    <row r="154" spans="1:30">
      <c r="A154" s="96">
        <v>26</v>
      </c>
      <c r="B154" s="67" t="s">
        <v>18</v>
      </c>
      <c r="C154" s="19">
        <f>48+38+63</f>
        <v>149</v>
      </c>
      <c r="D154" s="19">
        <f>135+189+23+52</f>
        <v>399</v>
      </c>
      <c r="E154" s="25">
        <f>C154-D154</f>
        <v>-250</v>
      </c>
      <c r="F154" s="19">
        <v>193</v>
      </c>
      <c r="G154" s="19">
        <v>474</v>
      </c>
      <c r="H154" s="25">
        <f>F154-G154</f>
        <v>-281</v>
      </c>
      <c r="I154" s="19">
        <f>94+42+57+14</f>
        <v>207</v>
      </c>
      <c r="J154" s="19">
        <f>206+46+15+49</f>
        <v>316</v>
      </c>
      <c r="K154" s="25">
        <f>I154-J154</f>
        <v>-109</v>
      </c>
      <c r="L154" s="19">
        <v>434</v>
      </c>
      <c r="M154" s="19">
        <v>828</v>
      </c>
      <c r="N154" s="25">
        <v>-394</v>
      </c>
      <c r="O154" s="19">
        <v>260</v>
      </c>
      <c r="P154" s="19">
        <v>355</v>
      </c>
      <c r="Q154" s="25">
        <v>-95</v>
      </c>
      <c r="R154" s="19">
        <v>205</v>
      </c>
      <c r="S154" s="19">
        <v>215</v>
      </c>
      <c r="T154" s="25">
        <v>-10</v>
      </c>
      <c r="U154" s="19">
        <v>613</v>
      </c>
      <c r="V154" s="19">
        <v>968</v>
      </c>
      <c r="W154" s="25">
        <v>-355</v>
      </c>
      <c r="X154" s="19">
        <v>252</v>
      </c>
      <c r="Y154" s="19">
        <v>220</v>
      </c>
      <c r="Z154" s="25">
        <v>32</v>
      </c>
      <c r="AA154" s="19">
        <f t="shared" si="16"/>
        <v>2313</v>
      </c>
      <c r="AB154" s="19">
        <f t="shared" si="17"/>
        <v>3775</v>
      </c>
      <c r="AC154" s="25">
        <f t="shared" si="18"/>
        <v>-1462</v>
      </c>
      <c r="AD154" s="26">
        <f t="shared" si="19"/>
        <v>6.7521018215787015E-2</v>
      </c>
    </row>
    <row r="155" spans="1:30">
      <c r="A155" s="96">
        <v>27</v>
      </c>
      <c r="B155" s="135" t="s">
        <v>19</v>
      </c>
      <c r="C155" s="19">
        <f>90+105+40+52</f>
        <v>287</v>
      </c>
      <c r="D155" s="19">
        <f>228+254+30</f>
        <v>512</v>
      </c>
      <c r="E155" s="25">
        <f>C155-D155</f>
        <v>-225</v>
      </c>
      <c r="F155" s="19">
        <v>396</v>
      </c>
      <c r="G155" s="19">
        <v>379</v>
      </c>
      <c r="H155" s="25">
        <f>F155-G155</f>
        <v>17</v>
      </c>
      <c r="I155" s="19">
        <f>42+181+52+13+203</f>
        <v>491</v>
      </c>
      <c r="J155" s="19">
        <f>24+30+33+183+40+139+149</f>
        <v>598</v>
      </c>
      <c r="K155" s="25">
        <f>I155-J155</f>
        <v>-107</v>
      </c>
      <c r="L155" s="19">
        <v>220</v>
      </c>
      <c r="M155" s="19">
        <v>810</v>
      </c>
      <c r="N155" s="25">
        <v>-590</v>
      </c>
      <c r="O155" s="19">
        <v>428</v>
      </c>
      <c r="P155" s="19">
        <v>428</v>
      </c>
      <c r="Q155" s="25">
        <v>0</v>
      </c>
      <c r="R155" s="19">
        <v>136</v>
      </c>
      <c r="S155" s="19">
        <v>618</v>
      </c>
      <c r="T155" s="25">
        <v>-482</v>
      </c>
      <c r="U155" s="19">
        <v>152</v>
      </c>
      <c r="V155" s="19">
        <v>351</v>
      </c>
      <c r="W155" s="25">
        <v>-199</v>
      </c>
      <c r="X155" s="19">
        <v>396</v>
      </c>
      <c r="Y155" s="19">
        <v>583</v>
      </c>
      <c r="Z155" s="25">
        <v>-187</v>
      </c>
      <c r="AA155" s="19">
        <f t="shared" si="16"/>
        <v>2506</v>
      </c>
      <c r="AB155" s="19">
        <f t="shared" si="17"/>
        <v>4279</v>
      </c>
      <c r="AC155" s="25">
        <f t="shared" si="18"/>
        <v>-1773</v>
      </c>
      <c r="AD155" s="26">
        <f t="shared" si="19"/>
        <v>7.3155067725361983E-2</v>
      </c>
    </row>
    <row r="156" spans="1:30">
      <c r="A156" s="96">
        <v>28</v>
      </c>
      <c r="B156" s="67" t="s">
        <v>17</v>
      </c>
      <c r="C156" s="19">
        <f>111+26+30+23</f>
        <v>190</v>
      </c>
      <c r="D156" s="19">
        <f>284+133+40+63</f>
        <v>520</v>
      </c>
      <c r="E156" s="25">
        <f>C156-D156</f>
        <v>-330</v>
      </c>
      <c r="F156" s="19">
        <v>302</v>
      </c>
      <c r="G156" s="19">
        <v>341</v>
      </c>
      <c r="H156" s="25">
        <f>F156-G156</f>
        <v>-39</v>
      </c>
      <c r="I156" s="19">
        <f>24+32+13</f>
        <v>69</v>
      </c>
      <c r="J156" s="19">
        <f>42+16+42</f>
        <v>100</v>
      </c>
      <c r="K156" s="25">
        <f>I156-J156</f>
        <v>-31</v>
      </c>
      <c r="L156" s="19">
        <v>263</v>
      </c>
      <c r="M156" s="19">
        <v>680</v>
      </c>
      <c r="N156" s="25">
        <v>-417</v>
      </c>
      <c r="O156" s="19">
        <v>266</v>
      </c>
      <c r="P156" s="19">
        <v>456</v>
      </c>
      <c r="Q156" s="25">
        <v>-190</v>
      </c>
      <c r="R156" s="19">
        <v>282</v>
      </c>
      <c r="S156" s="19">
        <v>919</v>
      </c>
      <c r="T156" s="25">
        <v>-637</v>
      </c>
      <c r="U156" s="19">
        <v>295</v>
      </c>
      <c r="V156" s="19">
        <v>406</v>
      </c>
      <c r="W156" s="25">
        <v>-111</v>
      </c>
      <c r="X156" s="19">
        <v>344</v>
      </c>
      <c r="Y156" s="19">
        <v>205</v>
      </c>
      <c r="Z156" s="25">
        <v>139</v>
      </c>
      <c r="AA156" s="19">
        <f t="shared" si="16"/>
        <v>2011</v>
      </c>
      <c r="AB156" s="19">
        <f t="shared" si="17"/>
        <v>3627</v>
      </c>
      <c r="AC156" s="25">
        <f t="shared" si="18"/>
        <v>-1616</v>
      </c>
      <c r="AD156" s="26">
        <f t="shared" si="19"/>
        <v>5.8705044371788882E-2</v>
      </c>
    </row>
    <row r="157" spans="1:30" ht="13.5" thickBot="1">
      <c r="A157" s="27"/>
      <c r="B157" s="28"/>
      <c r="C157" s="29">
        <f>SUM(C129:C156)</f>
        <v>2099</v>
      </c>
      <c r="D157" s="29" t="s">
        <v>39</v>
      </c>
      <c r="E157" s="30">
        <f>C157/10</f>
        <v>209.9</v>
      </c>
      <c r="F157" s="29">
        <f>SUM(F129:F156)</f>
        <v>3448</v>
      </c>
      <c r="G157" s="29" t="s">
        <v>39</v>
      </c>
      <c r="H157" s="30">
        <f>F157/25</f>
        <v>137.91999999999999</v>
      </c>
      <c r="I157" s="29">
        <f>SUM(I129:I156)</f>
        <v>4144</v>
      </c>
      <c r="J157" s="29" t="s">
        <v>39</v>
      </c>
      <c r="K157" s="30">
        <f>I157/32</f>
        <v>129.5</v>
      </c>
      <c r="L157" s="29">
        <f>SUM(L129:L156)</f>
        <v>7310</v>
      </c>
      <c r="M157" s="29" t="s">
        <v>39</v>
      </c>
      <c r="N157" s="30">
        <f>L157/33</f>
        <v>221.5151515151515</v>
      </c>
      <c r="O157" s="29">
        <f>SUM(O129:O156)</f>
        <v>5204</v>
      </c>
      <c r="P157" s="29" t="s">
        <v>39</v>
      </c>
      <c r="Q157" s="30">
        <f>O157/34</f>
        <v>153.05882352941177</v>
      </c>
      <c r="R157" s="29">
        <f>SUM(R129:R156)</f>
        <v>2481</v>
      </c>
      <c r="S157" s="29" t="s">
        <v>39</v>
      </c>
      <c r="T157" s="30">
        <f>R157/15</f>
        <v>165.4</v>
      </c>
      <c r="U157" s="29">
        <f>SUM(U129:U156)</f>
        <v>5273</v>
      </c>
      <c r="V157" s="29" t="s">
        <v>39</v>
      </c>
      <c r="W157" s="30">
        <f>U157/28</f>
        <v>188.32142857142858</v>
      </c>
      <c r="X157" s="29">
        <f>SUM(X129:X156)</f>
        <v>4297</v>
      </c>
      <c r="Y157" s="29" t="s">
        <v>39</v>
      </c>
      <c r="Z157" s="30">
        <f>X157/24</f>
        <v>179.04166666666666</v>
      </c>
      <c r="AA157" s="29">
        <f>SUM(AA129:AA156)</f>
        <v>34256</v>
      </c>
      <c r="AB157" s="28"/>
      <c r="AC157" s="30">
        <f>AVERAGE(E157,H157,K157,N157,Q157,T157,W157,Z157)</f>
        <v>173.0821337853323</v>
      </c>
      <c r="AD157" s="31"/>
    </row>
    <row r="158" spans="1:30" ht="13.5" thickBot="1"/>
    <row r="159" spans="1:30">
      <c r="A159" s="89" t="s">
        <v>0</v>
      </c>
      <c r="B159" s="90" t="s">
        <v>1</v>
      </c>
      <c r="C159" s="159" t="s">
        <v>40</v>
      </c>
      <c r="D159" s="160"/>
      <c r="E159" s="160"/>
      <c r="F159" s="160"/>
      <c r="G159" s="160"/>
      <c r="H159" s="160"/>
      <c r="I159" s="160"/>
      <c r="J159" s="160"/>
      <c r="K159" s="160"/>
      <c r="L159" s="160"/>
      <c r="M159" s="160"/>
      <c r="N159" s="160"/>
      <c r="O159" s="160"/>
      <c r="P159" s="160"/>
      <c r="Q159" s="160"/>
      <c r="R159" s="160"/>
      <c r="S159" s="160"/>
      <c r="T159" s="160"/>
      <c r="U159" s="160"/>
      <c r="V159" s="160"/>
      <c r="W159" s="160"/>
      <c r="X159" s="160"/>
      <c r="Y159" s="160"/>
      <c r="Z159" s="161"/>
      <c r="AA159" s="91" t="s">
        <v>41</v>
      </c>
      <c r="AB159" s="91" t="s">
        <v>42</v>
      </c>
      <c r="AC159" s="92" t="s">
        <v>43</v>
      </c>
    </row>
    <row r="160" spans="1:30" ht="107.65" customHeight="1">
      <c r="A160" s="166" t="s">
        <v>0</v>
      </c>
      <c r="B160" s="149" t="s">
        <v>1</v>
      </c>
      <c r="C160" s="162" t="s">
        <v>4</v>
      </c>
      <c r="D160" s="162"/>
      <c r="E160" s="162"/>
      <c r="F160" s="162" t="s">
        <v>5</v>
      </c>
      <c r="G160" s="162"/>
      <c r="H160" s="162"/>
      <c r="I160" s="162" t="s">
        <v>6</v>
      </c>
      <c r="J160" s="162"/>
      <c r="K160" s="162"/>
      <c r="L160" s="162" t="s">
        <v>7</v>
      </c>
      <c r="M160" s="162"/>
      <c r="N160" s="162"/>
      <c r="O160" s="158" t="s">
        <v>8</v>
      </c>
      <c r="P160" s="158"/>
      <c r="Q160" s="158"/>
      <c r="R160" s="162" t="s">
        <v>9</v>
      </c>
      <c r="S160" s="162"/>
      <c r="T160" s="162"/>
      <c r="U160" s="158" t="s">
        <v>10</v>
      </c>
      <c r="V160" s="158"/>
      <c r="W160" s="158"/>
      <c r="X160" s="158" t="s">
        <v>11</v>
      </c>
      <c r="Y160" s="158"/>
      <c r="Z160" s="158"/>
      <c r="AA160" s="156" t="s">
        <v>12</v>
      </c>
      <c r="AB160" s="156"/>
      <c r="AC160" s="157"/>
    </row>
    <row r="161" spans="1:34">
      <c r="A161" s="167"/>
      <c r="B161" s="168"/>
      <c r="C161" s="76" t="s">
        <v>36</v>
      </c>
      <c r="D161" s="76" t="s">
        <v>37</v>
      </c>
      <c r="E161" s="76" t="s">
        <v>38</v>
      </c>
      <c r="F161" s="76" t="s">
        <v>36</v>
      </c>
      <c r="G161" s="76" t="s">
        <v>37</v>
      </c>
      <c r="H161" s="76" t="s">
        <v>38</v>
      </c>
      <c r="I161" s="76" t="s">
        <v>36</v>
      </c>
      <c r="J161" s="76" t="s">
        <v>37</v>
      </c>
      <c r="K161" s="76" t="s">
        <v>38</v>
      </c>
      <c r="L161" s="76" t="s">
        <v>36</v>
      </c>
      <c r="M161" s="76" t="s">
        <v>37</v>
      </c>
      <c r="N161" s="76" t="s">
        <v>38</v>
      </c>
      <c r="O161" s="77" t="s">
        <v>36</v>
      </c>
      <c r="P161" s="77" t="s">
        <v>37</v>
      </c>
      <c r="Q161" s="77" t="s">
        <v>38</v>
      </c>
      <c r="R161" s="76" t="s">
        <v>36</v>
      </c>
      <c r="S161" s="76" t="s">
        <v>37</v>
      </c>
      <c r="T161" s="76" t="s">
        <v>38</v>
      </c>
      <c r="U161" s="77" t="s">
        <v>36</v>
      </c>
      <c r="V161" s="77" t="s">
        <v>37</v>
      </c>
      <c r="W161" s="77" t="s">
        <v>38</v>
      </c>
      <c r="X161" s="77" t="s">
        <v>36</v>
      </c>
      <c r="Y161" s="77" t="s">
        <v>37</v>
      </c>
      <c r="Z161" s="77" t="s">
        <v>38</v>
      </c>
      <c r="AA161" s="78" t="s">
        <v>36</v>
      </c>
      <c r="AB161" s="79" t="s">
        <v>37</v>
      </c>
      <c r="AC161" s="95" t="s">
        <v>38</v>
      </c>
    </row>
    <row r="162" spans="1:34">
      <c r="A162" s="96">
        <v>1</v>
      </c>
      <c r="B162" s="67" t="s">
        <v>244</v>
      </c>
      <c r="C162" s="75"/>
      <c r="D162" s="75"/>
      <c r="E162" s="75"/>
      <c r="F162" s="75"/>
      <c r="G162" s="75"/>
      <c r="H162" s="75"/>
      <c r="I162" s="75"/>
      <c r="J162" s="75"/>
      <c r="K162" s="75"/>
      <c r="L162" s="75">
        <f>VLOOKUP(B162,$B$129:$Z$156,11,0)/VLOOKUP(B162,$B$65:$K$92,5,0)</f>
        <v>210</v>
      </c>
      <c r="M162" s="75">
        <f>VLOOKUP(B162,$B$129:$Z$156,12,0)/VLOOKUP(B162,$B$65:$K$92,5,0)</f>
        <v>68.8</v>
      </c>
      <c r="N162" s="75">
        <f>VLOOKUP(B162,$B$129:$Z$156,13,0)/VLOOKUP(B162,$B$65:$K$92,5,0)</f>
        <v>141.19999999999999</v>
      </c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80">
        <f t="shared" ref="AA162:AA189" si="20">AVERAGE(C162,F162,I162,L162,O162,R162,U162,X162)</f>
        <v>210</v>
      </c>
      <c r="AB162" s="80">
        <f t="shared" ref="AB162:AB189" si="21">AVERAGE(D162,G162,J162,M162,P162,S162,V162,Y162)</f>
        <v>68.8</v>
      </c>
      <c r="AC162" s="97">
        <f t="shared" ref="AC162:AC189" si="22">AVERAGE(E162,H162,K162,N162,Q162,T162,W162,Z162)</f>
        <v>141.19999999999999</v>
      </c>
      <c r="AF162" s="33"/>
      <c r="AG162" s="33"/>
      <c r="AH162" s="33"/>
    </row>
    <row r="163" spans="1:34">
      <c r="A163" s="96">
        <v>2</v>
      </c>
      <c r="B163" s="67" t="s">
        <v>16</v>
      </c>
      <c r="C163" s="75">
        <f>VLOOKUP(B163,$B$129:$Z$156,2,0)/VLOOKUP(B163,$B$65:$K$92,2,0)</f>
        <v>190.25</v>
      </c>
      <c r="D163" s="75">
        <f>VLOOKUP(B163,$B$129:$Z$156,3,0)/VLOOKUP(B163,$B$65:$K$92,2,0)</f>
        <v>58.5</v>
      </c>
      <c r="E163" s="75">
        <f>VLOOKUP(B163,$B$129:$Z$156,4,0)/VLOOKUP(B163,$B$65:$K$92,2,0)</f>
        <v>131.75</v>
      </c>
      <c r="F163" s="75">
        <f>VLOOKUP(B163,$B$129:$Z$156,5,0)/VLOOKUP(B163,$B$65:$K$92,3,0)</f>
        <v>166.71428571428572</v>
      </c>
      <c r="G163" s="75">
        <f>VLOOKUP(B163,$B$129:$Z$156,6,0)/VLOOKUP(B163,$B$65:$K$92,3,0)</f>
        <v>23.285714285714285</v>
      </c>
      <c r="H163" s="75">
        <f>VLOOKUP(B163,$B$129:$Z$156,7,0)/VLOOKUP(B163,$B$65:$K$92,3,0)</f>
        <v>143.42857142857142</v>
      </c>
      <c r="I163" s="75">
        <f>VLOOKUP(B163,$B$129:$Z$156,8,0)/VLOOKUP(B163,$B$65:$K$92,4,0)</f>
        <v>171.2</v>
      </c>
      <c r="J163" s="75">
        <f>VLOOKUP(B163,$B$129:$Z$156,9,0)/VLOOKUP(B163,$B$65:$K$92,4,0)</f>
        <v>68</v>
      </c>
      <c r="K163" s="75">
        <f>VLOOKUP(B163,$B$129:$Z$156,10,0)/VLOOKUP(B163,$B$65:$K$92,4,0)</f>
        <v>103.2</v>
      </c>
      <c r="L163" s="75">
        <f>VLOOKUP(B163,$B$129:$Z$156,11,0)/VLOOKUP(B163,$B$65:$K$92,5,0)</f>
        <v>144.125</v>
      </c>
      <c r="M163" s="75">
        <f>VLOOKUP(B163,$B$129:$Z$156,12,0)/VLOOKUP(B163,$B$65:$K$92,5,0)</f>
        <v>79.75</v>
      </c>
      <c r="N163" s="75">
        <f>VLOOKUP(B163,$B$129:$Z$156,13,0)/VLOOKUP(B163,$B$65:$K$92,5,0)</f>
        <v>64.375</v>
      </c>
      <c r="O163" s="75">
        <f>VLOOKUP(B163,$B$129:$Z$156,14,0)/VLOOKUP(B163,$B$65:$K$92,6,0)</f>
        <v>166.85714285714286</v>
      </c>
      <c r="P163" s="75">
        <f>VLOOKUP(B163,$B$129:$Z$156,15,0)/VLOOKUP(B163,$B$65:$K$92,6,0)</f>
        <v>33.428571428571431</v>
      </c>
      <c r="Q163" s="75">
        <f>VLOOKUP(B163,$B$129:$Z$156,16,0)/VLOOKUP(B163,$B$65:$K$92,6,0)</f>
        <v>133.42857142857142</v>
      </c>
      <c r="R163" s="75">
        <f>VLOOKUP(B163,$B$129:$Z$156,17,0)/VLOOKUP(B163,$B$65:$K$92,7,0)</f>
        <v>172.8</v>
      </c>
      <c r="S163" s="75">
        <f>VLOOKUP(B163,$B$129:$Z$156,18,0)/VLOOKUP(B163,$B$65:$K$92,7,0)</f>
        <v>79.8</v>
      </c>
      <c r="T163" s="75">
        <f>VLOOKUP(B163,$B$129:$Z$156,19,0)/VLOOKUP(B163,$B$65:$K$92,7,0)</f>
        <v>93</v>
      </c>
      <c r="U163" s="75">
        <f>VLOOKUP(B163,$B$129:$Z$156,20,0)/VLOOKUP(B163,$B$65:$K$92,8,0)</f>
        <v>253</v>
      </c>
      <c r="V163" s="75">
        <f>VLOOKUP(B163,$B$129:$Z$156,21,0)/VLOOKUP(B163,$B$65:$K$92,8,0)</f>
        <v>58.25</v>
      </c>
      <c r="W163" s="75">
        <f>VLOOKUP(B163,$B$129:$Z$156,22,0)/VLOOKUP(B163,$B$65:$K$92,8,0)</f>
        <v>194.75</v>
      </c>
      <c r="X163" s="75">
        <f>VLOOKUP(B163,$B$129:$Z$156,23,0)/VLOOKUP(B163,$B$65:$K$92,9,0)</f>
        <v>228</v>
      </c>
      <c r="Y163" s="75">
        <f>VLOOKUP(B163,$B$129:$Z$156,24,0)/VLOOKUP(B163,$B$65:$K$92,9,0)</f>
        <v>73.285714285714292</v>
      </c>
      <c r="Z163" s="75">
        <f>VLOOKUP(B163,$B$129:$Z$156,25,0)/VLOOKUP(B163,$B$65:$K$92,9,0)</f>
        <v>154.71428571428572</v>
      </c>
      <c r="AA163" s="80">
        <f t="shared" si="20"/>
        <v>186.61830357142858</v>
      </c>
      <c r="AB163" s="80">
        <f t="shared" si="21"/>
        <v>59.287500000000001</v>
      </c>
      <c r="AC163" s="97">
        <f t="shared" si="22"/>
        <v>127.33080357142856</v>
      </c>
      <c r="AF163" s="33"/>
      <c r="AG163" s="33"/>
      <c r="AH163" s="33"/>
    </row>
    <row r="164" spans="1:34">
      <c r="A164" s="96">
        <v>3</v>
      </c>
      <c r="B164" s="67" t="s">
        <v>200</v>
      </c>
      <c r="C164" s="75"/>
      <c r="D164" s="75"/>
      <c r="E164" s="75"/>
      <c r="F164" s="75"/>
      <c r="G164" s="75"/>
      <c r="H164" s="75"/>
      <c r="I164" s="75">
        <f>VLOOKUP(B164,$B$129:$Z$156,8,0)/VLOOKUP(B164,$B$65:$K$92,4,0)</f>
        <v>83.666666666666671</v>
      </c>
      <c r="J164" s="75">
        <f>VLOOKUP(B164,$B$129:$Z$156,9,0)/VLOOKUP(B164,$B$65:$K$92,4,0)</f>
        <v>23.666666666666668</v>
      </c>
      <c r="K164" s="75">
        <f>VLOOKUP(B164,$B$129:$Z$156,10,0)/VLOOKUP(B164,$B$65:$K$92,4,0)</f>
        <v>60</v>
      </c>
      <c r="L164" s="75">
        <f>VLOOKUP(B164,$B$129:$Z$156,11,0)/VLOOKUP(B164,$B$65:$K$92,5,0)</f>
        <v>173.66666666666666</v>
      </c>
      <c r="M164" s="75">
        <f>VLOOKUP(B164,$B$129:$Z$156,12,0)/VLOOKUP(B164,$B$65:$K$92,5,0)</f>
        <v>48.666666666666664</v>
      </c>
      <c r="N164" s="75">
        <f>VLOOKUP(B164,$B$129:$Z$156,13,0)/VLOOKUP(B164,$B$65:$K$92,5,0)</f>
        <v>125</v>
      </c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80">
        <f t="shared" si="20"/>
        <v>128.66666666666666</v>
      </c>
      <c r="AB164" s="80">
        <f t="shared" si="21"/>
        <v>36.166666666666664</v>
      </c>
      <c r="AC164" s="97">
        <f t="shared" si="22"/>
        <v>92.5</v>
      </c>
      <c r="AF164" s="33"/>
      <c r="AG164" s="33"/>
      <c r="AH164" s="33"/>
    </row>
    <row r="165" spans="1:34">
      <c r="A165" s="96">
        <v>4</v>
      </c>
      <c r="B165" s="67" t="s">
        <v>15</v>
      </c>
      <c r="C165" s="75">
        <f>VLOOKUP(B165,$B$129:$Z$156,2,0)/VLOOKUP(B165,$B$65:$K$92,2,0)</f>
        <v>178</v>
      </c>
      <c r="D165" s="75">
        <f>VLOOKUP(B165,$B$129:$Z$156,3,0)/VLOOKUP(B165,$B$65:$K$92,2,0)</f>
        <v>108.5</v>
      </c>
      <c r="E165" s="75">
        <f>VLOOKUP(B165,$B$129:$Z$156,4,0)/VLOOKUP(B165,$B$65:$K$92,2,0)</f>
        <v>69.5</v>
      </c>
      <c r="F165" s="75">
        <f>VLOOKUP(B165,$B$129:$Z$156,5,0)/VLOOKUP(B165,$B$65:$K$92,3,0)</f>
        <v>130.33333333333334</v>
      </c>
      <c r="G165" s="75">
        <f>VLOOKUP(B165,$B$129:$Z$156,6,0)/VLOOKUP(B165,$B$65:$K$92,3,0)</f>
        <v>24</v>
      </c>
      <c r="H165" s="75">
        <f>VLOOKUP(B165,$B$129:$Z$156,7,0)/VLOOKUP(B165,$B$65:$K$92,3,0)</f>
        <v>106.33333333333333</v>
      </c>
      <c r="I165" s="75"/>
      <c r="J165" s="75"/>
      <c r="K165" s="75"/>
      <c r="L165" s="75">
        <f>VLOOKUP(B165,$B$129:$Z$156,11,0)/VLOOKUP(B165,$B$65:$K$92,5,0)</f>
        <v>131.25</v>
      </c>
      <c r="M165" s="75">
        <f>VLOOKUP(B165,$B$129:$Z$156,12,0)/VLOOKUP(B165,$B$65:$K$92,5,0)</f>
        <v>40</v>
      </c>
      <c r="N165" s="75">
        <f>VLOOKUP(B165,$B$129:$Z$156,13,0)/VLOOKUP(B165,$B$65:$K$92,5,0)</f>
        <v>91.25</v>
      </c>
      <c r="O165" s="75"/>
      <c r="P165" s="75"/>
      <c r="Q165" s="75"/>
      <c r="R165" s="75">
        <f>VLOOKUP(B165,$B$129:$Z$156,17,0)/VLOOKUP(B165,$B$65:$K$92,7,0)</f>
        <v>151.19999999999999</v>
      </c>
      <c r="S165" s="75">
        <f>VLOOKUP(B165,$B$129:$Z$156,18,0)/VLOOKUP(B165,$B$65:$K$92,7,0)</f>
        <v>46.8</v>
      </c>
      <c r="T165" s="75">
        <f>VLOOKUP(B165,$B$129:$Z$156,19,0)/VLOOKUP(B165,$B$65:$K$92,7,0)</f>
        <v>104.4</v>
      </c>
      <c r="U165" s="75"/>
      <c r="V165" s="75"/>
      <c r="W165" s="75"/>
      <c r="X165" s="75">
        <f>VLOOKUP(B165,$B$129:$Z$156,23,0)/VLOOKUP(B165,$B$65:$K$92,9,0)</f>
        <v>39.75</v>
      </c>
      <c r="Y165" s="75">
        <f>VLOOKUP(B165,$B$129:$Z$156,24,0)/VLOOKUP(B165,$B$65:$K$92,9,0)</f>
        <v>101.75</v>
      </c>
      <c r="Z165" s="75">
        <f>VLOOKUP(B165,$B$129:$Z$156,25,0)/VLOOKUP(B165,$B$65:$K$92,9,0)</f>
        <v>-62</v>
      </c>
      <c r="AA165" s="80">
        <f t="shared" si="20"/>
        <v>126.10666666666665</v>
      </c>
      <c r="AB165" s="80">
        <f t="shared" si="21"/>
        <v>64.210000000000008</v>
      </c>
      <c r="AC165" s="97">
        <f t="shared" si="22"/>
        <v>61.896666666666668</v>
      </c>
      <c r="AF165" s="33"/>
      <c r="AG165" s="33"/>
      <c r="AH165" s="33"/>
    </row>
    <row r="166" spans="1:34">
      <c r="A166" s="96">
        <v>5</v>
      </c>
      <c r="B166" s="67" t="s">
        <v>267</v>
      </c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>
        <f>VLOOKUP(B166,$B$129:$Z$156,14,0)/VLOOKUP(B166,$B$65:$K$92,6,0)</f>
        <v>95.333333333333329</v>
      </c>
      <c r="P166" s="75">
        <f>VLOOKUP(B166,$B$129:$Z$156,15,0)/VLOOKUP(B166,$B$65:$K$92,6,0)</f>
        <v>52.666666666666664</v>
      </c>
      <c r="Q166" s="75">
        <f>VLOOKUP(B166,$B$129:$Z$156,16,0)/VLOOKUP(B166,$B$65:$K$92,6,0)</f>
        <v>42.666666666666664</v>
      </c>
      <c r="R166" s="75"/>
      <c r="S166" s="75"/>
      <c r="T166" s="75"/>
      <c r="U166" s="75"/>
      <c r="V166" s="75"/>
      <c r="W166" s="75"/>
      <c r="X166" s="75"/>
      <c r="Y166" s="75"/>
      <c r="Z166" s="75"/>
      <c r="AA166" s="80">
        <f t="shared" si="20"/>
        <v>95.333333333333329</v>
      </c>
      <c r="AB166" s="80">
        <f t="shared" si="21"/>
        <v>52.666666666666664</v>
      </c>
      <c r="AC166" s="97">
        <f t="shared" si="22"/>
        <v>42.666666666666664</v>
      </c>
      <c r="AF166" s="33"/>
      <c r="AG166" s="33"/>
      <c r="AH166" s="33"/>
    </row>
    <row r="167" spans="1:34">
      <c r="A167" s="96">
        <v>6</v>
      </c>
      <c r="B167" s="67" t="s">
        <v>266</v>
      </c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>
        <f>VLOOKUP(B167,$B$129:$Z$156,14,0)/VLOOKUP(B167,$B$65:$K$92,6,0)</f>
        <v>81.8</v>
      </c>
      <c r="P167" s="75">
        <f>VLOOKUP(B167,$B$129:$Z$156,15,0)/VLOOKUP(B167,$B$65:$K$92,6,0)</f>
        <v>46.2</v>
      </c>
      <c r="Q167" s="75">
        <f>VLOOKUP(B167,$B$129:$Z$156,16,0)/VLOOKUP(B167,$B$65:$K$92,6,0)</f>
        <v>35.6</v>
      </c>
      <c r="R167" s="75"/>
      <c r="S167" s="75"/>
      <c r="T167" s="75"/>
      <c r="U167" s="75"/>
      <c r="V167" s="75"/>
      <c r="W167" s="75"/>
      <c r="X167" s="75"/>
      <c r="Y167" s="75"/>
      <c r="Z167" s="75"/>
      <c r="AA167" s="80">
        <f t="shared" si="20"/>
        <v>81.8</v>
      </c>
      <c r="AB167" s="80">
        <f t="shared" si="21"/>
        <v>46.2</v>
      </c>
      <c r="AC167" s="97">
        <f t="shared" si="22"/>
        <v>35.6</v>
      </c>
      <c r="AF167" s="33"/>
      <c r="AG167" s="33"/>
      <c r="AH167" s="33"/>
    </row>
    <row r="168" spans="1:34">
      <c r="A168" s="96">
        <v>7</v>
      </c>
      <c r="B168" s="70" t="s">
        <v>315</v>
      </c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>
        <f>VLOOKUP(B168,$B$129:$Z$156,20,0)/VLOOKUP(B168,$B$65:$K$92,8,0)</f>
        <v>70</v>
      </c>
      <c r="V168" s="75">
        <f>VLOOKUP(B168,$B$129:$Z$156,21,0)/VLOOKUP(B168,$B$65:$K$92,8,0)</f>
        <v>30.5</v>
      </c>
      <c r="W168" s="75">
        <f>VLOOKUP(B168,$B$129:$Z$156,22,0)/VLOOKUP(B168,$B$65:$K$92,8,0)</f>
        <v>39.5</v>
      </c>
      <c r="X168" s="75">
        <f>VLOOKUP(B168,$B$129:$Z$156,23,0)/VLOOKUP(B168,$B$65:$K$92,9,0)</f>
        <v>113.375</v>
      </c>
      <c r="Y168" s="75">
        <f>VLOOKUP(B168,$B$129:$Z$156,24,0)/VLOOKUP(B168,$B$65:$K$92,9,0)</f>
        <v>96.75</v>
      </c>
      <c r="Z168" s="75">
        <f>VLOOKUP(B168,$B$129:$Z$156,25,0)/VLOOKUP(B168,$B$65:$K$92,9,0)</f>
        <v>16.625</v>
      </c>
      <c r="AA168" s="80">
        <f t="shared" si="20"/>
        <v>91.6875</v>
      </c>
      <c r="AB168" s="80">
        <f t="shared" si="21"/>
        <v>63.625</v>
      </c>
      <c r="AC168" s="97">
        <f t="shared" si="22"/>
        <v>28.0625</v>
      </c>
      <c r="AF168" s="33"/>
      <c r="AG168" s="33"/>
      <c r="AH168" s="33"/>
    </row>
    <row r="169" spans="1:34">
      <c r="A169" s="96">
        <v>8</v>
      </c>
      <c r="B169" s="67" t="s">
        <v>268</v>
      </c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>
        <f>VLOOKUP(B169,$B$129:$Z$156,14,0)/VLOOKUP(B169,$B$65:$K$92,6,0)</f>
        <v>83.75</v>
      </c>
      <c r="P169" s="75">
        <f>VLOOKUP(B169,$B$129:$Z$156,15,0)/VLOOKUP(B169,$B$65:$K$92,6,0)</f>
        <v>55.75</v>
      </c>
      <c r="Q169" s="75">
        <f>VLOOKUP(B169,$B$129:$Z$156,16,0)/VLOOKUP(B169,$B$65:$K$92,6,0)</f>
        <v>28</v>
      </c>
      <c r="R169" s="75"/>
      <c r="S169" s="75"/>
      <c r="T169" s="75"/>
      <c r="U169" s="75"/>
      <c r="V169" s="75"/>
      <c r="W169" s="75"/>
      <c r="X169" s="75"/>
      <c r="Y169" s="75"/>
      <c r="Z169" s="75"/>
      <c r="AA169" s="80">
        <f t="shared" si="20"/>
        <v>83.75</v>
      </c>
      <c r="AB169" s="80">
        <f t="shared" si="21"/>
        <v>55.75</v>
      </c>
      <c r="AC169" s="97">
        <f t="shared" si="22"/>
        <v>28</v>
      </c>
      <c r="AF169" s="33"/>
      <c r="AG169" s="33"/>
      <c r="AH169" s="33"/>
    </row>
    <row r="170" spans="1:34">
      <c r="A170" s="96">
        <v>9</v>
      </c>
      <c r="B170" s="67" t="s">
        <v>202</v>
      </c>
      <c r="C170" s="75"/>
      <c r="D170" s="75"/>
      <c r="E170" s="75"/>
      <c r="F170" s="75"/>
      <c r="G170" s="75"/>
      <c r="H170" s="75"/>
      <c r="I170" s="75">
        <f>VLOOKUP(B170,$B$129:$Z$156,8,0)/VLOOKUP(B170,$B$65:$K$92,4,0)</f>
        <v>75.444444444444443</v>
      </c>
      <c r="J170" s="75">
        <f>VLOOKUP(B170,$B$129:$Z$156,9,0)/VLOOKUP(B170,$B$65:$K$92,4,0)</f>
        <v>69.888888888888886</v>
      </c>
      <c r="K170" s="75">
        <f>VLOOKUP(B170,$B$129:$Z$156,10,0)/VLOOKUP(B170,$B$65:$K$92,4,0)</f>
        <v>5.5555555555555554</v>
      </c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80">
        <f t="shared" si="20"/>
        <v>75.444444444444443</v>
      </c>
      <c r="AB170" s="80">
        <f t="shared" si="21"/>
        <v>69.888888888888886</v>
      </c>
      <c r="AC170" s="97">
        <f t="shared" si="22"/>
        <v>5.5555555555555554</v>
      </c>
      <c r="AF170" s="33"/>
      <c r="AG170" s="33"/>
      <c r="AH170" s="33"/>
    </row>
    <row r="171" spans="1:34">
      <c r="A171" s="96">
        <v>10</v>
      </c>
      <c r="B171" s="70" t="s">
        <v>314</v>
      </c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>
        <f>VLOOKUP(B171,$B$129:$Z$156,20,0)/VLOOKUP(B171,$B$65:$K$92,8,0)</f>
        <v>102.5</v>
      </c>
      <c r="V171" s="75">
        <f>VLOOKUP(B171,$B$129:$Z$156,21,0)/VLOOKUP(B171,$B$65:$K$92,8,0)</f>
        <v>110</v>
      </c>
      <c r="W171" s="75">
        <f>VLOOKUP(B171,$B$129:$Z$156,22,0)/VLOOKUP(B171,$B$65:$K$92,8,0)</f>
        <v>-7.5</v>
      </c>
      <c r="X171" s="75"/>
      <c r="Y171" s="75"/>
      <c r="Z171" s="75"/>
      <c r="AA171" s="80">
        <f t="shared" si="20"/>
        <v>102.5</v>
      </c>
      <c r="AB171" s="80">
        <f t="shared" si="21"/>
        <v>110</v>
      </c>
      <c r="AC171" s="97">
        <f t="shared" si="22"/>
        <v>-7.5</v>
      </c>
      <c r="AF171" s="33"/>
      <c r="AG171" s="33"/>
      <c r="AH171" s="33"/>
    </row>
    <row r="172" spans="1:34">
      <c r="A172" s="96">
        <v>11</v>
      </c>
      <c r="B172" s="70" t="s">
        <v>313</v>
      </c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>
        <f>VLOOKUP(B172,$B$129:$Z$156,17,0)/VLOOKUP(B172,$B$65:$K$92,7,0)</f>
        <v>47.6</v>
      </c>
      <c r="S172" s="75">
        <f>VLOOKUP(B172,$B$129:$Z$156,18,0)/VLOOKUP(B172,$B$65:$K$92,7,0)</f>
        <v>19.2</v>
      </c>
      <c r="T172" s="75">
        <f>VLOOKUP(B172,$B$129:$Z$156,19,0)/VLOOKUP(B172,$B$65:$K$92,7,0)</f>
        <v>28.4</v>
      </c>
      <c r="U172" s="75">
        <f>VLOOKUP(B172,$B$129:$Z$156,20,0)/VLOOKUP(B172,$B$65:$K$92,8,0)</f>
        <v>91.875</v>
      </c>
      <c r="V172" s="75">
        <f>VLOOKUP(B172,$B$129:$Z$156,21,0)/VLOOKUP(B172,$B$65:$K$92,8,0)</f>
        <v>114.375</v>
      </c>
      <c r="W172" s="75">
        <f>VLOOKUP(B172,$B$129:$Z$156,22,0)/VLOOKUP(B172,$B$65:$K$92,8,0)</f>
        <v>-22.5</v>
      </c>
      <c r="X172" s="75">
        <f>VLOOKUP(B172,$B$129:$Z$156,23,0)/VLOOKUP(B172,$B$65:$K$92,9,0)</f>
        <v>48.125</v>
      </c>
      <c r="Y172" s="75">
        <f>VLOOKUP(B172,$B$129:$Z$156,24,0)/VLOOKUP(B172,$B$65:$K$92,9,0)</f>
        <v>96.5</v>
      </c>
      <c r="Z172" s="75">
        <f>VLOOKUP(B172,$B$129:$Z$156,25,0)/VLOOKUP(B172,$B$65:$K$92,9,0)</f>
        <v>-48.375</v>
      </c>
      <c r="AA172" s="80">
        <f t="shared" si="20"/>
        <v>62.533333333333331</v>
      </c>
      <c r="AB172" s="80">
        <f t="shared" si="21"/>
        <v>76.691666666666663</v>
      </c>
      <c r="AC172" s="97">
        <f t="shared" si="22"/>
        <v>-14.158333333333333</v>
      </c>
      <c r="AF172" s="33"/>
      <c r="AG172" s="33"/>
      <c r="AH172" s="33"/>
    </row>
    <row r="173" spans="1:34">
      <c r="A173" s="96">
        <v>12</v>
      </c>
      <c r="B173" s="67" t="s">
        <v>150</v>
      </c>
      <c r="C173" s="75"/>
      <c r="D173" s="75"/>
      <c r="E173" s="75"/>
      <c r="F173" s="75">
        <f>VLOOKUP(B173,$B$129:$Z$156,5,0)/VLOOKUP(B173,$B$65:$K$92,3,0)</f>
        <v>35.25</v>
      </c>
      <c r="G173" s="75">
        <f>VLOOKUP(B173,$B$129:$Z$156,6,0)/VLOOKUP(B173,$B$65:$K$92,3,0)</f>
        <v>86.5</v>
      </c>
      <c r="H173" s="75">
        <f>VLOOKUP(B173,$B$129:$Z$156,7,0)/VLOOKUP(B173,$B$65:$K$92,3,0)</f>
        <v>-51.25</v>
      </c>
      <c r="I173" s="75"/>
      <c r="J173" s="75"/>
      <c r="K173" s="75"/>
      <c r="L173" s="75"/>
      <c r="M173" s="75"/>
      <c r="N173" s="75"/>
      <c r="O173" s="75">
        <f>VLOOKUP(B173,$B$129:$Z$156,14,0)/VLOOKUP(B173,$B$65:$K$92,6,0)</f>
        <v>70.625</v>
      </c>
      <c r="P173" s="75">
        <f>VLOOKUP(B173,$B$129:$Z$156,15,0)/VLOOKUP(B173,$B$65:$K$92,6,0)</f>
        <v>88</v>
      </c>
      <c r="Q173" s="75">
        <f>VLOOKUP(B173,$B$129:$Z$156,16,0)/VLOOKUP(B173,$B$65:$K$92,6,0)</f>
        <v>-17.375</v>
      </c>
      <c r="R173" s="75"/>
      <c r="S173" s="75"/>
      <c r="T173" s="75"/>
      <c r="U173" s="75"/>
      <c r="V173" s="75"/>
      <c r="W173" s="75"/>
      <c r="X173" s="75">
        <f>VLOOKUP(B173,$B$129:$Z$156,23,0)/VLOOKUP(B173,$B$65:$K$92,9,0)</f>
        <v>54.5</v>
      </c>
      <c r="Y173" s="75">
        <f>VLOOKUP(B173,$B$129:$Z$156,24,0)/VLOOKUP(B173,$B$65:$K$92,9,0)</f>
        <v>53.75</v>
      </c>
      <c r="Z173" s="75">
        <f>VLOOKUP(B173,$B$129:$Z$156,25,0)/VLOOKUP(B173,$B$65:$K$92,9,0)</f>
        <v>0.75</v>
      </c>
      <c r="AA173" s="80">
        <f t="shared" si="20"/>
        <v>53.458333333333336</v>
      </c>
      <c r="AB173" s="80">
        <f t="shared" si="21"/>
        <v>76.083333333333329</v>
      </c>
      <c r="AC173" s="97">
        <f t="shared" si="22"/>
        <v>-22.625</v>
      </c>
      <c r="AF173" s="33"/>
      <c r="AG173" s="33"/>
      <c r="AH173" s="33"/>
    </row>
    <row r="174" spans="1:34">
      <c r="A174" s="96">
        <v>13</v>
      </c>
      <c r="B174" s="67" t="s">
        <v>201</v>
      </c>
      <c r="C174" s="75"/>
      <c r="D174" s="75"/>
      <c r="E174" s="75"/>
      <c r="F174" s="75"/>
      <c r="G174" s="75"/>
      <c r="H174" s="75"/>
      <c r="I174" s="75">
        <f>VLOOKUP(B174,$B$129:$Z$156,8,0)/VLOOKUP(B174,$B$65:$K$92,4,0)</f>
        <v>30.555555555555557</v>
      </c>
      <c r="J174" s="75">
        <f>VLOOKUP(B174,$B$129:$Z$156,9,0)/VLOOKUP(B174,$B$65:$K$92,4,0)</f>
        <v>54.555555555555557</v>
      </c>
      <c r="K174" s="75">
        <f>VLOOKUP(B174,$B$129:$Z$156,10,0)/VLOOKUP(B174,$B$65:$K$92,4,0)</f>
        <v>-24</v>
      </c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80">
        <f t="shared" si="20"/>
        <v>30.555555555555557</v>
      </c>
      <c r="AB174" s="80">
        <f t="shared" si="21"/>
        <v>54.555555555555557</v>
      </c>
      <c r="AC174" s="97">
        <f t="shared" si="22"/>
        <v>-24</v>
      </c>
      <c r="AF174" s="33"/>
      <c r="AG174" s="33"/>
      <c r="AH174" s="33"/>
    </row>
    <row r="175" spans="1:34">
      <c r="A175" s="96">
        <v>14</v>
      </c>
      <c r="B175" s="67" t="s">
        <v>269</v>
      </c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>
        <f>VLOOKUP(B175,$B$129:$Z$156,14,0)/VLOOKUP(B175,$B$65:$K$92,6,0)</f>
        <v>69.166666666666671</v>
      </c>
      <c r="P175" s="75">
        <f>VLOOKUP(B175,$B$129:$Z$156,15,0)/VLOOKUP(B175,$B$65:$K$92,6,0)</f>
        <v>100.33333333333333</v>
      </c>
      <c r="Q175" s="75">
        <f>VLOOKUP(B175,$B$129:$Z$156,16,0)/VLOOKUP(B175,$B$65:$K$92,6,0)</f>
        <v>-31.166666666666668</v>
      </c>
      <c r="R175" s="75"/>
      <c r="S175" s="75"/>
      <c r="T175" s="75"/>
      <c r="U175" s="75"/>
      <c r="V175" s="75"/>
      <c r="W175" s="75"/>
      <c r="X175" s="75"/>
      <c r="Y175" s="75"/>
      <c r="Z175" s="75"/>
      <c r="AA175" s="80">
        <f t="shared" si="20"/>
        <v>69.166666666666671</v>
      </c>
      <c r="AB175" s="80">
        <f t="shared" si="21"/>
        <v>100.33333333333333</v>
      </c>
      <c r="AC175" s="97">
        <f t="shared" si="22"/>
        <v>-31.166666666666668</v>
      </c>
      <c r="AF175" s="33"/>
      <c r="AG175" s="33"/>
      <c r="AH175" s="33"/>
    </row>
    <row r="176" spans="1:34">
      <c r="A176" s="96">
        <v>15</v>
      </c>
      <c r="B176" s="67" t="s">
        <v>205</v>
      </c>
      <c r="C176" s="75"/>
      <c r="D176" s="75"/>
      <c r="E176" s="75"/>
      <c r="F176" s="75"/>
      <c r="G176" s="75"/>
      <c r="H176" s="75"/>
      <c r="I176" s="75">
        <f>VLOOKUP(B176,$B$129:$Z$156,8,0)/VLOOKUP(B176,$B$65:$K$92,4,0)</f>
        <v>111</v>
      </c>
      <c r="J176" s="75">
        <f>VLOOKUP(B176,$B$129:$Z$156,9,0)/VLOOKUP(B176,$B$65:$K$92,4,0)</f>
        <v>89.5</v>
      </c>
      <c r="K176" s="75">
        <f>VLOOKUP(B176,$B$129:$Z$156,10,0)/VLOOKUP(B176,$B$65:$K$92,4,0)</f>
        <v>21.5</v>
      </c>
      <c r="L176" s="75">
        <f>VLOOKUP(B176,$B$129:$Z$156,11,0)/VLOOKUP(B176,$B$65:$K$92,5,0)</f>
        <v>121.75</v>
      </c>
      <c r="M176" s="75">
        <f>VLOOKUP(B176,$B$129:$Z$156,12,0)/VLOOKUP(B176,$B$65:$K$92,5,0)</f>
        <v>214.25</v>
      </c>
      <c r="N176" s="75">
        <f>VLOOKUP(B176,$B$129:$Z$156,13,0)/VLOOKUP(B176,$B$65:$K$92,5,0)</f>
        <v>-92.5</v>
      </c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  <c r="AA176" s="80">
        <f t="shared" si="20"/>
        <v>116.375</v>
      </c>
      <c r="AB176" s="80">
        <f t="shared" si="21"/>
        <v>151.875</v>
      </c>
      <c r="AC176" s="97">
        <f t="shared" si="22"/>
        <v>-35.5</v>
      </c>
      <c r="AF176" s="33"/>
      <c r="AG176" s="33"/>
      <c r="AH176" s="33"/>
    </row>
    <row r="177" spans="1:34">
      <c r="A177" s="96">
        <v>16</v>
      </c>
      <c r="B177" s="67" t="s">
        <v>18</v>
      </c>
      <c r="C177" s="75">
        <f>VLOOKUP(B177,$B$129:$Z$156,2,0)/VLOOKUP(B177,$B$65:$K$92,2,0)</f>
        <v>37.25</v>
      </c>
      <c r="D177" s="75">
        <f>VLOOKUP(B177,$B$129:$Z$156,3,0)/VLOOKUP(B177,$B$65:$K$92,2,0)</f>
        <v>99.75</v>
      </c>
      <c r="E177" s="75">
        <f>VLOOKUP(B177,$B$129:$Z$156,4,0)/VLOOKUP(B177,$B$65:$K$92,2,0)</f>
        <v>-62.5</v>
      </c>
      <c r="F177" s="75">
        <f>VLOOKUP(B177,$B$129:$Z$156,5,0)/VLOOKUP(B177,$B$65:$K$92,3,0)</f>
        <v>48.25</v>
      </c>
      <c r="G177" s="75">
        <f>VLOOKUP(B177,$B$129:$Z$156,6,0)/VLOOKUP(B177,$B$65:$K$92,3,0)</f>
        <v>118.5</v>
      </c>
      <c r="H177" s="75">
        <f>VLOOKUP(B177,$B$129:$Z$156,7,0)/VLOOKUP(B177,$B$65:$K$92,3,0)</f>
        <v>-70.25</v>
      </c>
      <c r="I177" s="75">
        <f>VLOOKUP(B177,$B$129:$Z$156,8,0)/VLOOKUP(B177,$B$65:$K$92,4,0)</f>
        <v>41.4</v>
      </c>
      <c r="J177" s="75">
        <f>VLOOKUP(B177,$B$129:$Z$156,9,0)/VLOOKUP(B177,$B$65:$K$92,4,0)</f>
        <v>63.2</v>
      </c>
      <c r="K177" s="75">
        <f>VLOOKUP(B177,$B$129:$Z$156,10,0)/VLOOKUP(B177,$B$65:$K$92,4,0)</f>
        <v>-21.8</v>
      </c>
      <c r="L177" s="75">
        <f>VLOOKUP(B177,$B$129:$Z$156,11,0)/VLOOKUP(B177,$B$65:$K$92,5,0)</f>
        <v>108.5</v>
      </c>
      <c r="M177" s="75">
        <f>VLOOKUP(B177,$B$129:$Z$156,12,0)/VLOOKUP(B177,$B$65:$K$92,5,0)</f>
        <v>207</v>
      </c>
      <c r="N177" s="75">
        <f>VLOOKUP(B177,$B$129:$Z$156,13,0)/VLOOKUP(B177,$B$65:$K$92,5,0)</f>
        <v>-98.5</v>
      </c>
      <c r="O177" s="75">
        <f>VLOOKUP(B177,$B$129:$Z$156,14,0)/VLOOKUP(B177,$B$65:$K$92,6,0)</f>
        <v>43.333333333333336</v>
      </c>
      <c r="P177" s="75">
        <f>VLOOKUP(B177,$B$129:$Z$156,15,0)/VLOOKUP(B177,$B$65:$K$92,6,0)</f>
        <v>59.166666666666664</v>
      </c>
      <c r="Q177" s="75">
        <f>VLOOKUP(B177,$B$129:$Z$156,16,0)/VLOOKUP(B177,$B$65:$K$92,6,0)</f>
        <v>-15.833333333333334</v>
      </c>
      <c r="R177" s="75">
        <f>VLOOKUP(B177,$B$129:$Z$156,17,0)/VLOOKUP(B177,$B$65:$K$92,7,0)</f>
        <v>41</v>
      </c>
      <c r="S177" s="75">
        <f>VLOOKUP(B177,$B$129:$Z$156,18,0)/VLOOKUP(B177,$B$65:$K$92,7,0)</f>
        <v>43</v>
      </c>
      <c r="T177" s="75">
        <f>VLOOKUP(B177,$B$129:$Z$156,19,0)/VLOOKUP(B177,$B$65:$K$92,7,0)</f>
        <v>-2</v>
      </c>
      <c r="U177" s="75">
        <f>VLOOKUP(B177,$B$129:$Z$156,20,0)/VLOOKUP(B177,$B$65:$K$92,8,0)</f>
        <v>76.625</v>
      </c>
      <c r="V177" s="75">
        <f>VLOOKUP(B177,$B$129:$Z$156,21,0)/VLOOKUP(B177,$B$65:$K$92,8,0)</f>
        <v>121</v>
      </c>
      <c r="W177" s="75">
        <f>VLOOKUP(B177,$B$129:$Z$156,22,0)/VLOOKUP(B177,$B$65:$K$92,8,0)</f>
        <v>-44.375</v>
      </c>
      <c r="X177" s="75">
        <f>VLOOKUP(B177,$B$129:$Z$156,23,0)/VLOOKUP(B177,$B$65:$K$92,9,0)</f>
        <v>63</v>
      </c>
      <c r="Y177" s="75">
        <f>VLOOKUP(B177,$B$129:$Z$156,24,0)/VLOOKUP(B177,$B$65:$K$92,9,0)</f>
        <v>55</v>
      </c>
      <c r="Z177" s="75">
        <f>VLOOKUP(B177,$B$129:$Z$156,25,0)/VLOOKUP(B177,$B$65:$K$92,9,0)</f>
        <v>8</v>
      </c>
      <c r="AA177" s="80">
        <f t="shared" si="20"/>
        <v>57.419791666666669</v>
      </c>
      <c r="AB177" s="80">
        <f t="shared" si="21"/>
        <v>95.827083333333334</v>
      </c>
      <c r="AC177" s="97">
        <f t="shared" si="22"/>
        <v>-38.407291666666666</v>
      </c>
      <c r="AF177" s="33"/>
      <c r="AG177" s="33"/>
      <c r="AH177" s="33"/>
    </row>
    <row r="178" spans="1:34">
      <c r="A178" s="96">
        <v>17</v>
      </c>
      <c r="B178" s="67" t="s">
        <v>17</v>
      </c>
      <c r="C178" s="75">
        <f>VLOOKUP(B178,$B$129:$Z$156,2,0)/VLOOKUP(B178,$B$65:$K$92,2,0)</f>
        <v>47.5</v>
      </c>
      <c r="D178" s="75">
        <f>VLOOKUP(B178,$B$129:$Z$156,3,0)/VLOOKUP(B178,$B$65:$K$92,2,0)</f>
        <v>130</v>
      </c>
      <c r="E178" s="75">
        <f>VLOOKUP(B178,$B$129:$Z$156,4,0)/VLOOKUP(B178,$B$65:$K$92,2,0)</f>
        <v>-82.5</v>
      </c>
      <c r="F178" s="75">
        <f>VLOOKUP(B178,$B$129:$Z$156,5,0)/VLOOKUP(B178,$B$65:$K$92,3,0)</f>
        <v>75.5</v>
      </c>
      <c r="G178" s="75">
        <f>VLOOKUP(B178,$B$129:$Z$156,6,0)/VLOOKUP(B178,$B$65:$K$92,3,0)</f>
        <v>85.25</v>
      </c>
      <c r="H178" s="75">
        <f>VLOOKUP(B178,$B$129:$Z$156,7,0)/VLOOKUP(B178,$B$65:$K$92,3,0)</f>
        <v>-9.75</v>
      </c>
      <c r="I178" s="75">
        <f>VLOOKUP(B178,$B$129:$Z$156,8,0)/VLOOKUP(B178,$B$65:$K$92,4,0)</f>
        <v>17.25</v>
      </c>
      <c r="J178" s="75">
        <f>VLOOKUP(B178,$B$129:$Z$156,9,0)/VLOOKUP(B178,$B$65:$K$92,4,0)</f>
        <v>25</v>
      </c>
      <c r="K178" s="75">
        <f>VLOOKUP(B178,$B$129:$Z$156,10,0)/VLOOKUP(B178,$B$65:$K$92,4,0)</f>
        <v>-7.75</v>
      </c>
      <c r="L178" s="75">
        <f>VLOOKUP(B178,$B$129:$Z$156,11,0)/VLOOKUP(B178,$B$65:$K$92,5,0)</f>
        <v>52.6</v>
      </c>
      <c r="M178" s="75">
        <f>VLOOKUP(B178,$B$129:$Z$156,12,0)/VLOOKUP(B178,$B$65:$K$92,5,0)</f>
        <v>136</v>
      </c>
      <c r="N178" s="75">
        <f>VLOOKUP(B178,$B$129:$Z$156,13,0)/VLOOKUP(B178,$B$65:$K$92,5,0)</f>
        <v>-83.4</v>
      </c>
      <c r="O178" s="75">
        <f>VLOOKUP(B178,$B$129:$Z$156,14,0)/VLOOKUP(B178,$B$65:$K$92,6,0)</f>
        <v>53.2</v>
      </c>
      <c r="P178" s="75">
        <f>VLOOKUP(B178,$B$129:$Z$156,15,0)/VLOOKUP(B178,$B$65:$K$92,6,0)</f>
        <v>91.2</v>
      </c>
      <c r="Q178" s="75">
        <f>VLOOKUP(B178,$B$129:$Z$156,16,0)/VLOOKUP(B178,$B$65:$K$92,6,0)</f>
        <v>-38</v>
      </c>
      <c r="R178" s="75">
        <f>VLOOKUP(B178,$B$129:$Z$156,17,0)/VLOOKUP(B178,$B$65:$K$92,7,0)</f>
        <v>56.4</v>
      </c>
      <c r="S178" s="75">
        <f>VLOOKUP(B178,$B$129:$Z$156,18,0)/VLOOKUP(B178,$B$65:$K$92,7,0)</f>
        <v>183.8</v>
      </c>
      <c r="T178" s="75">
        <f>VLOOKUP(B178,$B$129:$Z$156,19,0)/VLOOKUP(B178,$B$65:$K$92,7,0)</f>
        <v>-127.4</v>
      </c>
      <c r="U178" s="75">
        <f>VLOOKUP(B178,$B$129:$Z$156,20,0)/VLOOKUP(B178,$B$65:$K$92,8,0)</f>
        <v>73.75</v>
      </c>
      <c r="V178" s="75">
        <f>VLOOKUP(B178,$B$129:$Z$156,21,0)/VLOOKUP(B178,$B$65:$K$92,8,0)</f>
        <v>101.5</v>
      </c>
      <c r="W178" s="75">
        <f>VLOOKUP(B178,$B$129:$Z$156,22,0)/VLOOKUP(B178,$B$65:$K$92,8,0)</f>
        <v>-27.75</v>
      </c>
      <c r="X178" s="75">
        <f>VLOOKUP(B178,$B$129:$Z$156,23,0)/VLOOKUP(B178,$B$65:$K$92,9,0)</f>
        <v>114.66666666666667</v>
      </c>
      <c r="Y178" s="75">
        <f>VLOOKUP(B178,$B$129:$Z$156,24,0)/VLOOKUP(B178,$B$65:$K$92,9,0)</f>
        <v>68.333333333333329</v>
      </c>
      <c r="Z178" s="75">
        <f>VLOOKUP(B178,$B$129:$Z$156,25,0)/VLOOKUP(B178,$B$65:$K$92,9,0)</f>
        <v>46.333333333333336</v>
      </c>
      <c r="AA178" s="80">
        <f t="shared" si="20"/>
        <v>61.358333333333334</v>
      </c>
      <c r="AB178" s="80">
        <f t="shared" si="21"/>
        <v>102.63541666666667</v>
      </c>
      <c r="AC178" s="97">
        <f t="shared" si="22"/>
        <v>-41.277083333333337</v>
      </c>
      <c r="AF178" s="33"/>
      <c r="AG178" s="33"/>
      <c r="AH178" s="33"/>
    </row>
    <row r="179" spans="1:34">
      <c r="A179" s="96">
        <v>18</v>
      </c>
      <c r="B179" s="67" t="s">
        <v>152</v>
      </c>
      <c r="C179" s="75"/>
      <c r="D179" s="75"/>
      <c r="E179" s="75"/>
      <c r="F179" s="75">
        <f>VLOOKUP(B179,$B$129:$Z$156,5,0)/VLOOKUP(B179,$B$65:$K$92,3,0)</f>
        <v>4</v>
      </c>
      <c r="G179" s="75">
        <f>VLOOKUP(B179,$B$129:$Z$156,6,0)/VLOOKUP(B179,$B$65:$K$92,3,0)</f>
        <v>96</v>
      </c>
      <c r="H179" s="75">
        <f>VLOOKUP(B179,$B$129:$Z$156,7,0)/VLOOKUP(B179,$B$65:$K$92,3,0)</f>
        <v>-92</v>
      </c>
      <c r="I179" s="75"/>
      <c r="J179" s="75"/>
      <c r="K179" s="75"/>
      <c r="L179" s="75">
        <f>VLOOKUP(B179,$B$129:$Z$156,11,0)/VLOOKUP(B179,$B$65:$K$92,5,0)</f>
        <v>98.5</v>
      </c>
      <c r="M179" s="75">
        <f>VLOOKUP(B179,$B$129:$Z$156,12,0)/VLOOKUP(B179,$B$65:$K$92,5,0)</f>
        <v>134.25</v>
      </c>
      <c r="N179" s="75">
        <f>VLOOKUP(B179,$B$129:$Z$156,13,0)/VLOOKUP(B179,$B$65:$K$92,5,0)</f>
        <v>-35.75</v>
      </c>
      <c r="O179" s="75"/>
      <c r="P179" s="75"/>
      <c r="Q179" s="75"/>
      <c r="R179" s="75"/>
      <c r="S179" s="75"/>
      <c r="T179" s="75"/>
      <c r="U179" s="75">
        <f>VLOOKUP(B179,$B$129:$Z$156,20,0)/VLOOKUP(B179,$B$65:$K$92,8,0)</f>
        <v>61.75</v>
      </c>
      <c r="V179" s="75">
        <f>VLOOKUP(B179,$B$129:$Z$156,21,0)/VLOOKUP(B179,$B$65:$K$92,8,0)</f>
        <v>66.875</v>
      </c>
      <c r="W179" s="75">
        <f>VLOOKUP(B179,$B$129:$Z$156,22,0)/VLOOKUP(B179,$B$65:$K$92,8,0)</f>
        <v>-5.125</v>
      </c>
      <c r="X179" s="75"/>
      <c r="Y179" s="75"/>
      <c r="Z179" s="75"/>
      <c r="AA179" s="80">
        <f t="shared" si="20"/>
        <v>54.75</v>
      </c>
      <c r="AB179" s="80">
        <f t="shared" si="21"/>
        <v>99.041666666666671</v>
      </c>
      <c r="AC179" s="97">
        <f t="shared" si="22"/>
        <v>-44.291666666666664</v>
      </c>
      <c r="AF179" s="33"/>
      <c r="AG179" s="33"/>
      <c r="AH179" s="33"/>
    </row>
    <row r="180" spans="1:34">
      <c r="A180" s="96">
        <v>19</v>
      </c>
      <c r="B180" s="67" t="s">
        <v>19</v>
      </c>
      <c r="C180" s="75">
        <f>VLOOKUP(B180,$B$129:$Z$156,2,0)/VLOOKUP(B180,$B$65:$K$92,2,0)</f>
        <v>71.75</v>
      </c>
      <c r="D180" s="75">
        <f>VLOOKUP(B180,$B$129:$Z$156,3,0)/VLOOKUP(B180,$B$65:$K$92,2,0)</f>
        <v>128</v>
      </c>
      <c r="E180" s="75">
        <f>VLOOKUP(B180,$B$129:$Z$156,4,0)/VLOOKUP(B180,$B$65:$K$92,2,0)</f>
        <v>-56.25</v>
      </c>
      <c r="F180" s="75">
        <f>VLOOKUP(B180,$B$129:$Z$156,5,0)/VLOOKUP(B180,$B$65:$K$92,3,0)</f>
        <v>66</v>
      </c>
      <c r="G180" s="75">
        <f>VLOOKUP(B180,$B$129:$Z$156,6,0)/VLOOKUP(B180,$B$65:$K$92,3,0)</f>
        <v>63.166666666666664</v>
      </c>
      <c r="H180" s="75">
        <f>VLOOKUP(B180,$B$129:$Z$156,7,0)/VLOOKUP(B180,$B$65:$K$92,3,0)</f>
        <v>2.8333333333333335</v>
      </c>
      <c r="I180" s="75">
        <f>VLOOKUP(B180,$B$129:$Z$156,8,0)/VLOOKUP(B180,$B$65:$K$92,4,0)</f>
        <v>54.555555555555557</v>
      </c>
      <c r="J180" s="75">
        <f>VLOOKUP(B180,$B$129:$Z$156,9,0)/VLOOKUP(B180,$B$65:$K$92,4,0)</f>
        <v>66.444444444444443</v>
      </c>
      <c r="K180" s="75">
        <f>VLOOKUP(B180,$B$129:$Z$156,10,0)/VLOOKUP(B180,$B$65:$K$92,4,0)</f>
        <v>-11.888888888888889</v>
      </c>
      <c r="L180" s="75">
        <f>VLOOKUP(B180,$B$129:$Z$156,11,0)/VLOOKUP(B180,$B$65:$K$92,5,0)</f>
        <v>44</v>
      </c>
      <c r="M180" s="75">
        <f>VLOOKUP(B180,$B$129:$Z$156,12,0)/VLOOKUP(B180,$B$65:$K$92,5,0)</f>
        <v>162</v>
      </c>
      <c r="N180" s="75">
        <f>VLOOKUP(B180,$B$129:$Z$156,13,0)/VLOOKUP(B180,$B$65:$K$92,5,0)</f>
        <v>-118</v>
      </c>
      <c r="O180" s="75">
        <f>VLOOKUP(B180,$B$129:$Z$156,14,0)/VLOOKUP(B180,$B$65:$K$92,6,0)</f>
        <v>85.6</v>
      </c>
      <c r="P180" s="75">
        <f>VLOOKUP(B180,$B$129:$Z$156,15,0)/VLOOKUP(B180,$B$65:$K$92,6,0)</f>
        <v>85.6</v>
      </c>
      <c r="Q180" s="75">
        <f>VLOOKUP(B180,$B$129:$Z$156,16,0)/VLOOKUP(B180,$B$65:$K$92,6,0)</f>
        <v>0</v>
      </c>
      <c r="R180" s="75">
        <f>VLOOKUP(B180,$B$129:$Z$156,17,0)/VLOOKUP(B180,$B$65:$K$92,7,0)</f>
        <v>27.2</v>
      </c>
      <c r="S180" s="75">
        <f>VLOOKUP(B180,$B$129:$Z$156,18,0)/VLOOKUP(B180,$B$65:$K$92,7,0)</f>
        <v>123.6</v>
      </c>
      <c r="T180" s="75">
        <f>VLOOKUP(B180,$B$129:$Z$156,19,0)/VLOOKUP(B180,$B$65:$K$92,7,0)</f>
        <v>-96.4</v>
      </c>
      <c r="U180" s="75">
        <f>VLOOKUP(B180,$B$129:$Z$156,20,0)/VLOOKUP(B180,$B$65:$K$92,8,0)</f>
        <v>38</v>
      </c>
      <c r="V180" s="75">
        <f>VLOOKUP(B180,$B$129:$Z$156,21,0)/VLOOKUP(B180,$B$65:$K$92,8,0)</f>
        <v>87.75</v>
      </c>
      <c r="W180" s="75">
        <f>VLOOKUP(B180,$B$129:$Z$156,22,0)/VLOOKUP(B180,$B$65:$K$92,8,0)</f>
        <v>-49.75</v>
      </c>
      <c r="X180" s="75">
        <f>VLOOKUP(B180,$B$129:$Z$156,23,0)/VLOOKUP(B180,$B$65:$K$92,9,0)</f>
        <v>56.571428571428569</v>
      </c>
      <c r="Y180" s="75">
        <f>VLOOKUP(B180,$B$129:$Z$156,24,0)/VLOOKUP(B180,$B$65:$K$92,9,0)</f>
        <v>83.285714285714292</v>
      </c>
      <c r="Z180" s="75">
        <f>VLOOKUP(B180,$B$129:$Z$156,25,0)/VLOOKUP(B180,$B$65:$K$92,9,0)</f>
        <v>-26.714285714285715</v>
      </c>
      <c r="AA180" s="80">
        <f t="shared" si="20"/>
        <v>55.459623015873014</v>
      </c>
      <c r="AB180" s="80">
        <f t="shared" si="21"/>
        <v>99.980853174603183</v>
      </c>
      <c r="AC180" s="97">
        <f t="shared" si="22"/>
        <v>-44.521230158730155</v>
      </c>
      <c r="AF180" s="33"/>
      <c r="AG180" s="33"/>
      <c r="AH180" s="33"/>
    </row>
    <row r="181" spans="1:34">
      <c r="A181" s="96">
        <v>20</v>
      </c>
      <c r="B181" s="67" t="s">
        <v>203</v>
      </c>
      <c r="C181" s="75"/>
      <c r="D181" s="75"/>
      <c r="E181" s="75"/>
      <c r="F181" s="75"/>
      <c r="G181" s="75"/>
      <c r="H181" s="75"/>
      <c r="I181" s="75">
        <f>VLOOKUP(B181,$B$129:$Z$156,8,0)/VLOOKUP(B181,$B$65:$K$92,4,0)</f>
        <v>53.4</v>
      </c>
      <c r="J181" s="75">
        <f>VLOOKUP(B181,$B$129:$Z$156,9,0)/VLOOKUP(B181,$B$65:$K$92,4,0)</f>
        <v>117.6</v>
      </c>
      <c r="K181" s="75">
        <f>VLOOKUP(B181,$B$129:$Z$156,10,0)/VLOOKUP(B181,$B$65:$K$92,4,0)</f>
        <v>-64.2</v>
      </c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80">
        <f t="shared" si="20"/>
        <v>53.4</v>
      </c>
      <c r="AB181" s="80">
        <f t="shared" si="21"/>
        <v>117.6</v>
      </c>
      <c r="AC181" s="97">
        <f t="shared" si="22"/>
        <v>-64.2</v>
      </c>
      <c r="AF181" s="33"/>
      <c r="AG181" s="33"/>
      <c r="AH181" s="33"/>
    </row>
    <row r="182" spans="1:34">
      <c r="A182" s="96">
        <v>21</v>
      </c>
      <c r="B182" s="67" t="s">
        <v>151</v>
      </c>
      <c r="C182" s="75"/>
      <c r="D182" s="75"/>
      <c r="E182" s="75"/>
      <c r="F182" s="75">
        <f>VLOOKUP(B182,$B$129:$Z$156,5,0)/VLOOKUP(B182,$B$65:$K$92,3,0)</f>
        <v>12.25</v>
      </c>
      <c r="G182" s="75">
        <f>VLOOKUP(B182,$B$129:$Z$156,6,0)/VLOOKUP(B182,$B$65:$K$92,3,0)</f>
        <v>83.75</v>
      </c>
      <c r="H182" s="75">
        <f>VLOOKUP(B182,$B$129:$Z$156,7,0)/VLOOKUP(B182,$B$65:$K$92,3,0)</f>
        <v>-71.5</v>
      </c>
      <c r="I182" s="75"/>
      <c r="J182" s="75"/>
      <c r="K182" s="75"/>
      <c r="L182" s="75">
        <f>VLOOKUP(B182,$B$129:$Z$156,11,0)/VLOOKUP(B182,$B$65:$K$92,5,0)</f>
        <v>77.400000000000006</v>
      </c>
      <c r="M182" s="75">
        <f>VLOOKUP(B182,$B$129:$Z$156,12,0)/VLOOKUP(B182,$B$65:$K$92,5,0)</f>
        <v>161.6</v>
      </c>
      <c r="N182" s="75">
        <f>VLOOKUP(B182,$B$129:$Z$156,13,0)/VLOOKUP(B182,$B$65:$K$92,5,0)</f>
        <v>-84.2</v>
      </c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  <c r="AA182" s="80">
        <f t="shared" si="20"/>
        <v>44.825000000000003</v>
      </c>
      <c r="AB182" s="80">
        <f t="shared" si="21"/>
        <v>122.675</v>
      </c>
      <c r="AC182" s="97">
        <f t="shared" si="22"/>
        <v>-77.849999999999994</v>
      </c>
      <c r="AF182" s="33"/>
      <c r="AG182" s="33"/>
      <c r="AH182" s="33"/>
    </row>
    <row r="183" spans="1:34">
      <c r="A183" s="96">
        <v>22</v>
      </c>
      <c r="B183" s="67" t="s">
        <v>204</v>
      </c>
      <c r="C183" s="75"/>
      <c r="D183" s="75"/>
      <c r="E183" s="75"/>
      <c r="F183" s="75"/>
      <c r="G183" s="75"/>
      <c r="H183" s="75"/>
      <c r="I183" s="75">
        <f>VLOOKUP(B183,$B$129:$Z$156,8,0)/VLOOKUP(B183,$B$65:$K$92,4,0)</f>
        <v>20.6</v>
      </c>
      <c r="J183" s="75">
        <f>VLOOKUP(B183,$B$129:$Z$156,9,0)/VLOOKUP(B183,$B$65:$K$92,4,0)</f>
        <v>102.2</v>
      </c>
      <c r="K183" s="75">
        <f>VLOOKUP(B183,$B$129:$Z$156,10,0)/VLOOKUP(B183,$B$65:$K$92,4,0)</f>
        <v>-81.599999999999994</v>
      </c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80">
        <f t="shared" si="20"/>
        <v>20.6</v>
      </c>
      <c r="AB183" s="80">
        <f t="shared" si="21"/>
        <v>102.2</v>
      </c>
      <c r="AC183" s="97">
        <f t="shared" si="22"/>
        <v>-81.599999999999994</v>
      </c>
      <c r="AF183" s="33"/>
      <c r="AG183" s="33"/>
      <c r="AH183" s="33"/>
    </row>
    <row r="184" spans="1:34">
      <c r="A184" s="96">
        <v>23</v>
      </c>
      <c r="B184" s="67" t="s">
        <v>243</v>
      </c>
      <c r="C184" s="75"/>
      <c r="D184" s="75"/>
      <c r="E184" s="75"/>
      <c r="F184" s="75"/>
      <c r="G184" s="75"/>
      <c r="H184" s="75"/>
      <c r="I184" s="75"/>
      <c r="J184" s="75"/>
      <c r="K184" s="75"/>
      <c r="L184" s="75">
        <f>VLOOKUP(B184,$B$129:$Z$156,11,0)/VLOOKUP(B184,$B$65:$K$92,5,0)</f>
        <v>34.333333333333336</v>
      </c>
      <c r="M184" s="75">
        <f>VLOOKUP(B184,$B$129:$Z$156,12,0)/VLOOKUP(B184,$B$65:$K$92,5,0)</f>
        <v>116.66666666666667</v>
      </c>
      <c r="N184" s="75">
        <f>VLOOKUP(B184,$B$129:$Z$156,13,0)/VLOOKUP(B184,$B$65:$K$92,5,0)</f>
        <v>-82.333333333333329</v>
      </c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80">
        <f t="shared" si="20"/>
        <v>34.333333333333336</v>
      </c>
      <c r="AB184" s="80">
        <f t="shared" si="21"/>
        <v>116.66666666666667</v>
      </c>
      <c r="AC184" s="97">
        <f t="shared" si="22"/>
        <v>-82.333333333333329</v>
      </c>
      <c r="AF184" s="33"/>
      <c r="AG184" s="33"/>
      <c r="AH184" s="33"/>
    </row>
    <row r="185" spans="1:34">
      <c r="A185" s="96">
        <v>24</v>
      </c>
      <c r="B185" s="70" t="s">
        <v>316</v>
      </c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>
        <f>VLOOKUP(B185,$B$129:$Z$156,20,0)/VLOOKUP(B185,$B$65:$K$92,8,0)</f>
        <v>0</v>
      </c>
      <c r="V185" s="75">
        <f>VLOOKUP(B185,$B$129:$Z$156,21,0)/VLOOKUP(B185,$B$65:$K$92,8,0)</f>
        <v>83.5</v>
      </c>
      <c r="W185" s="75">
        <f>VLOOKUP(B185,$B$129:$Z$156,22,0)/VLOOKUP(B185,$B$65:$K$92,8,0)</f>
        <v>-83.5</v>
      </c>
      <c r="X185" s="75"/>
      <c r="Y185" s="75"/>
      <c r="Z185" s="75"/>
      <c r="AA185" s="80">
        <f t="shared" si="20"/>
        <v>0</v>
      </c>
      <c r="AB185" s="80">
        <f t="shared" si="21"/>
        <v>83.5</v>
      </c>
      <c r="AC185" s="97">
        <f t="shared" si="22"/>
        <v>-83.5</v>
      </c>
      <c r="AF185" s="33"/>
      <c r="AG185" s="33"/>
      <c r="AH185" s="33"/>
    </row>
    <row r="186" spans="1:34">
      <c r="A186" s="96">
        <v>25</v>
      </c>
      <c r="B186" s="67" t="s">
        <v>148</v>
      </c>
      <c r="C186" s="75"/>
      <c r="D186" s="75"/>
      <c r="E186" s="75"/>
      <c r="F186" s="75">
        <f>VLOOKUP(B186,$B$129:$Z$156,5,0)/VLOOKUP(B186,$B$65:$K$92,3,0)</f>
        <v>37.142857142857146</v>
      </c>
      <c r="G186" s="75">
        <f>VLOOKUP(B186,$B$129:$Z$156,6,0)/VLOOKUP(B186,$B$65:$K$92,3,0)</f>
        <v>88</v>
      </c>
      <c r="H186" s="75">
        <f>VLOOKUP(B186,$B$129:$Z$156,7,0)/VLOOKUP(B186,$B$65:$K$92,3,0)</f>
        <v>-50.857142857142854</v>
      </c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>
        <f>VLOOKUP(B186,$B$129:$Z$156,20,0)/VLOOKUP(B186,$B$65:$K$92,8,0)</f>
        <v>67.5</v>
      </c>
      <c r="V186" s="75">
        <f>VLOOKUP(B186,$B$129:$Z$156,21,0)/VLOOKUP(B186,$B$65:$K$92,8,0)</f>
        <v>184</v>
      </c>
      <c r="W186" s="75">
        <f>VLOOKUP(B186,$B$129:$Z$156,22,0)/VLOOKUP(B186,$B$65:$K$92,8,0)</f>
        <v>-116.5</v>
      </c>
      <c r="X186" s="75"/>
      <c r="Y186" s="75"/>
      <c r="Z186" s="75"/>
      <c r="AA186" s="80">
        <f t="shared" si="20"/>
        <v>52.321428571428569</v>
      </c>
      <c r="AB186" s="80">
        <f t="shared" si="21"/>
        <v>136</v>
      </c>
      <c r="AC186" s="97">
        <f t="shared" si="22"/>
        <v>-83.678571428571431</v>
      </c>
      <c r="AF186" s="33"/>
      <c r="AG186" s="33"/>
      <c r="AH186" s="33"/>
    </row>
    <row r="187" spans="1:34">
      <c r="A187" s="96">
        <v>26</v>
      </c>
      <c r="B187" s="67" t="s">
        <v>264</v>
      </c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>
        <f>VLOOKUP(B187,$B$129:$Z$156,14,0)/VLOOKUP(B187,$B$65:$K$92,6,0)</f>
        <v>9.4</v>
      </c>
      <c r="P187" s="75">
        <f>VLOOKUP(B187,$B$129:$Z$156,15,0)/VLOOKUP(B187,$B$65:$K$92,6,0)</f>
        <v>107.2</v>
      </c>
      <c r="Q187" s="75">
        <f>VLOOKUP(B187,$B$129:$Z$156,16,0)/VLOOKUP(B187,$B$65:$K$92,6,0)</f>
        <v>-97.8</v>
      </c>
      <c r="R187" s="75"/>
      <c r="S187" s="75"/>
      <c r="T187" s="75"/>
      <c r="U187" s="75"/>
      <c r="V187" s="75"/>
      <c r="W187" s="75"/>
      <c r="X187" s="75"/>
      <c r="Y187" s="75"/>
      <c r="Z187" s="75"/>
      <c r="AA187" s="80">
        <f t="shared" si="20"/>
        <v>9.4</v>
      </c>
      <c r="AB187" s="80">
        <f t="shared" si="21"/>
        <v>107.2</v>
      </c>
      <c r="AC187" s="97">
        <f t="shared" si="22"/>
        <v>-97.8</v>
      </c>
      <c r="AF187" s="33"/>
      <c r="AG187" s="33"/>
      <c r="AH187" s="33"/>
    </row>
    <row r="188" spans="1:34">
      <c r="A188" s="96">
        <v>27</v>
      </c>
      <c r="B188" s="35" t="s">
        <v>149</v>
      </c>
      <c r="C188" s="133"/>
      <c r="D188" s="133"/>
      <c r="E188" s="133"/>
      <c r="F188" s="133">
        <f>VLOOKUP(B188,$B$129:$Z$156,5,0)/VLOOKUP(B188,$B$65:$K$92,3,0)</f>
        <v>35.5</v>
      </c>
      <c r="G188" s="133">
        <f>VLOOKUP(B188,$B$129:$Z$156,6,0)/VLOOKUP(B188,$B$65:$K$92,3,0)</f>
        <v>66.5</v>
      </c>
      <c r="H188" s="133">
        <f>VLOOKUP(B188,$B$129:$Z$156,7,0)/VLOOKUP(B188,$B$65:$K$92,3,0)</f>
        <v>-31</v>
      </c>
      <c r="I188" s="133"/>
      <c r="J188" s="133"/>
      <c r="K188" s="133"/>
      <c r="L188" s="133"/>
      <c r="M188" s="133"/>
      <c r="N188" s="133"/>
      <c r="O188" s="133"/>
      <c r="P188" s="133"/>
      <c r="Q188" s="133"/>
      <c r="R188" s="75"/>
      <c r="S188" s="75"/>
      <c r="T188" s="75"/>
      <c r="U188" s="75"/>
      <c r="V188" s="75"/>
      <c r="W188" s="75"/>
      <c r="X188" s="133">
        <f>VLOOKUP(B188,$B$129:$Z$156,23,0)/VLOOKUP(B188,$B$65:$K$92,9,0)</f>
        <v>13.333333333333334</v>
      </c>
      <c r="Y188" s="133">
        <f>VLOOKUP(B188,$B$129:$Z$156,24,0)/VLOOKUP(B188,$B$65:$K$92,9,0)</f>
        <v>202.66666666666666</v>
      </c>
      <c r="Z188" s="133">
        <f>VLOOKUP(B188,$B$129:$Z$156,25,0)/VLOOKUP(B188,$B$65:$K$92,9,0)</f>
        <v>-189.33333333333334</v>
      </c>
      <c r="AA188" s="80">
        <f t="shared" si="20"/>
        <v>24.416666666666668</v>
      </c>
      <c r="AB188" s="80">
        <f t="shared" si="21"/>
        <v>134.58333333333331</v>
      </c>
      <c r="AC188" s="97">
        <f t="shared" si="22"/>
        <v>-110.16666666666667</v>
      </c>
      <c r="AF188" s="33"/>
      <c r="AG188" s="33"/>
      <c r="AH188" s="33"/>
    </row>
    <row r="189" spans="1:34" ht="13.5" thickBot="1">
      <c r="A189" s="98">
        <v>28</v>
      </c>
      <c r="B189" s="99" t="s">
        <v>265</v>
      </c>
      <c r="C189" s="100"/>
      <c r="D189" s="100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>
        <f>VLOOKUP(B189,$B$129:$Z$156,14,0)/VLOOKUP(B189,$B$65:$K$92,6,0)</f>
        <v>29.5</v>
      </c>
      <c r="P189" s="100">
        <f>VLOOKUP(B189,$B$129:$Z$156,15,0)/VLOOKUP(B189,$B$65:$K$92,6,0)</f>
        <v>184.5</v>
      </c>
      <c r="Q189" s="100">
        <f>VLOOKUP(B189,$B$129:$Z$156,16,0)/VLOOKUP(B189,$B$65:$K$92,6,0)</f>
        <v>-155</v>
      </c>
      <c r="R189" s="100"/>
      <c r="S189" s="100"/>
      <c r="T189" s="100"/>
      <c r="U189" s="100"/>
      <c r="V189" s="100"/>
      <c r="W189" s="100"/>
      <c r="X189" s="100"/>
      <c r="Y189" s="100"/>
      <c r="Z189" s="100"/>
      <c r="AA189" s="101">
        <f t="shared" si="20"/>
        <v>29.5</v>
      </c>
      <c r="AB189" s="101">
        <f t="shared" si="21"/>
        <v>184.5</v>
      </c>
      <c r="AC189" s="102">
        <f t="shared" si="22"/>
        <v>-155</v>
      </c>
      <c r="AF189" s="33"/>
      <c r="AG189" s="33"/>
      <c r="AH189" s="33"/>
    </row>
    <row r="190" spans="1:34" ht="13.5" thickBot="1">
      <c r="A190" s="34"/>
      <c r="B190" s="35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7"/>
      <c r="V190" s="37"/>
      <c r="W190" s="37"/>
      <c r="X190" s="36"/>
      <c r="Y190" s="36"/>
      <c r="Z190" s="36"/>
      <c r="AA190" s="36"/>
      <c r="AB190" s="36"/>
      <c r="AC190" s="36"/>
    </row>
    <row r="191" spans="1:34">
      <c r="A191" s="89" t="s">
        <v>0</v>
      </c>
      <c r="B191" s="90" t="s">
        <v>1</v>
      </c>
      <c r="C191" s="159" t="s">
        <v>44</v>
      </c>
      <c r="D191" s="160"/>
      <c r="E191" s="160"/>
      <c r="F191" s="160"/>
      <c r="G191" s="160"/>
      <c r="H191" s="160"/>
      <c r="I191" s="160"/>
      <c r="J191" s="161"/>
      <c r="K191" s="164" t="s">
        <v>45</v>
      </c>
      <c r="L191" s="165"/>
      <c r="M191" s="36"/>
      <c r="N191" s="36"/>
      <c r="O191" s="36"/>
      <c r="P191" s="36"/>
      <c r="Q191" s="36"/>
      <c r="R191" s="36"/>
      <c r="S191" s="36"/>
      <c r="T191" s="37"/>
      <c r="U191" s="37"/>
      <c r="V191" s="37"/>
      <c r="W191" s="36"/>
      <c r="X191" s="36"/>
      <c r="Y191" s="36"/>
      <c r="Z191" s="36"/>
      <c r="AA191" s="36"/>
      <c r="AB191" s="36"/>
    </row>
    <row r="192" spans="1:34" ht="99.75" customHeight="1">
      <c r="A192" s="93" t="s">
        <v>0</v>
      </c>
      <c r="B192" s="4" t="s">
        <v>1</v>
      </c>
      <c r="C192" s="5" t="s">
        <v>4</v>
      </c>
      <c r="D192" s="5" t="s">
        <v>5</v>
      </c>
      <c r="E192" s="5" t="s">
        <v>6</v>
      </c>
      <c r="F192" s="5" t="s">
        <v>7</v>
      </c>
      <c r="G192" s="6" t="s">
        <v>8</v>
      </c>
      <c r="H192" s="5" t="s">
        <v>9</v>
      </c>
      <c r="I192" s="6" t="s">
        <v>10</v>
      </c>
      <c r="J192" s="6" t="s">
        <v>11</v>
      </c>
      <c r="K192" s="7" t="s">
        <v>12</v>
      </c>
      <c r="L192" s="94" t="s">
        <v>46</v>
      </c>
      <c r="M192" s="36"/>
      <c r="Q192" s="38"/>
      <c r="R192" s="33"/>
      <c r="S192" s="39"/>
      <c r="T192" s="37"/>
      <c r="U192" s="37"/>
      <c r="V192" s="37"/>
      <c r="W192" s="36"/>
      <c r="X192" s="36"/>
      <c r="Y192" s="36"/>
      <c r="Z192" s="36"/>
      <c r="AA192" s="36"/>
      <c r="AB192" s="36"/>
    </row>
    <row r="193" spans="1:28">
      <c r="A193" s="96">
        <v>1</v>
      </c>
      <c r="B193" s="67" t="s">
        <v>16</v>
      </c>
      <c r="C193" s="9">
        <v>6</v>
      </c>
      <c r="D193" s="9">
        <v>6</v>
      </c>
      <c r="E193" s="9">
        <v>6</v>
      </c>
      <c r="F193" s="9">
        <v>8</v>
      </c>
      <c r="G193" s="9">
        <v>7</v>
      </c>
      <c r="H193" s="9">
        <v>8</v>
      </c>
      <c r="I193" s="9">
        <v>16</v>
      </c>
      <c r="J193" s="9">
        <v>7</v>
      </c>
      <c r="K193" s="9">
        <f t="shared" ref="K193:K220" si="23">SUM(C193:J193)</f>
        <v>64</v>
      </c>
      <c r="L193" s="122">
        <f t="shared" ref="L193:L220" si="24">K193/VLOOKUP(B193,$B$65:$K$92,10,0)</f>
        <v>1.2549019607843137</v>
      </c>
      <c r="M193" s="36"/>
      <c r="S193" s="39"/>
      <c r="T193" s="37"/>
      <c r="U193" s="37"/>
      <c r="V193" s="37"/>
      <c r="W193" s="36"/>
      <c r="X193" s="36"/>
      <c r="Y193" s="36"/>
      <c r="Z193" s="36"/>
      <c r="AA193" s="36"/>
      <c r="AB193" s="36"/>
    </row>
    <row r="194" spans="1:28">
      <c r="A194" s="96">
        <v>2</v>
      </c>
      <c r="B194" s="67" t="s">
        <v>15</v>
      </c>
      <c r="C194" s="9">
        <v>5</v>
      </c>
      <c r="D194" s="9">
        <v>5</v>
      </c>
      <c r="E194" s="9"/>
      <c r="F194" s="9">
        <v>6</v>
      </c>
      <c r="G194" s="9"/>
      <c r="H194" s="9">
        <v>5</v>
      </c>
      <c r="I194" s="9"/>
      <c r="J194" s="9">
        <v>0</v>
      </c>
      <c r="K194" s="9">
        <f t="shared" si="23"/>
        <v>21</v>
      </c>
      <c r="L194" s="122">
        <f t="shared" si="24"/>
        <v>0.77777777777777779</v>
      </c>
      <c r="M194" s="36"/>
      <c r="S194" s="39"/>
      <c r="T194" s="37"/>
      <c r="U194" s="37"/>
      <c r="V194" s="37"/>
      <c r="W194" s="36"/>
      <c r="X194" s="36"/>
      <c r="Y194" s="36"/>
      <c r="Z194" s="36"/>
      <c r="AA194" s="36"/>
      <c r="AB194" s="36"/>
    </row>
    <row r="195" spans="1:28">
      <c r="A195" s="96">
        <v>3</v>
      </c>
      <c r="B195" s="67" t="s">
        <v>200</v>
      </c>
      <c r="C195" s="9"/>
      <c r="D195" s="9"/>
      <c r="E195" s="9">
        <v>4</v>
      </c>
      <c r="F195" s="9">
        <v>9</v>
      </c>
      <c r="G195" s="9"/>
      <c r="H195" s="9"/>
      <c r="I195" s="9"/>
      <c r="J195" s="9"/>
      <c r="K195" s="9">
        <f t="shared" si="23"/>
        <v>13</v>
      </c>
      <c r="L195" s="122">
        <f t="shared" si="24"/>
        <v>0.72222222222222221</v>
      </c>
      <c r="M195" s="36"/>
      <c r="S195" s="39"/>
      <c r="T195" s="37"/>
      <c r="U195" s="37"/>
      <c r="V195" s="37"/>
      <c r="W195" s="36"/>
      <c r="X195" s="36"/>
      <c r="Y195" s="36"/>
      <c r="Z195" s="36"/>
      <c r="AA195" s="36"/>
      <c r="AB195" s="36"/>
    </row>
    <row r="196" spans="1:28">
      <c r="A196" s="96">
        <v>4</v>
      </c>
      <c r="B196" s="67" t="s">
        <v>244</v>
      </c>
      <c r="C196" s="9"/>
      <c r="D196" s="9"/>
      <c r="E196" s="9"/>
      <c r="F196" s="9">
        <v>8</v>
      </c>
      <c r="G196" s="9"/>
      <c r="H196" s="9"/>
      <c r="I196" s="9"/>
      <c r="J196" s="9"/>
      <c r="K196" s="9">
        <f t="shared" si="23"/>
        <v>8</v>
      </c>
      <c r="L196" s="122">
        <f t="shared" si="24"/>
        <v>1.6</v>
      </c>
      <c r="M196" s="36"/>
      <c r="S196" s="39"/>
      <c r="T196" s="37"/>
      <c r="U196" s="37"/>
      <c r="V196" s="37"/>
      <c r="W196" s="36"/>
      <c r="X196" s="36"/>
      <c r="Y196" s="36"/>
      <c r="Z196" s="36"/>
      <c r="AA196" s="36"/>
      <c r="AB196" s="36"/>
    </row>
    <row r="197" spans="1:28">
      <c r="A197" s="96">
        <v>5</v>
      </c>
      <c r="B197" s="67" t="s">
        <v>18</v>
      </c>
      <c r="C197" s="9">
        <v>2</v>
      </c>
      <c r="D197" s="9">
        <v>0</v>
      </c>
      <c r="E197" s="9">
        <v>0</v>
      </c>
      <c r="F197" s="9">
        <v>2</v>
      </c>
      <c r="G197" s="9">
        <v>0</v>
      </c>
      <c r="H197" s="9">
        <v>1</v>
      </c>
      <c r="I197" s="9">
        <v>1</v>
      </c>
      <c r="J197" s="9">
        <v>1</v>
      </c>
      <c r="K197" s="9">
        <f t="shared" si="23"/>
        <v>7</v>
      </c>
      <c r="L197" s="122">
        <f t="shared" si="24"/>
        <v>0.17499999999999999</v>
      </c>
      <c r="M197" s="36"/>
      <c r="S197" s="39"/>
      <c r="T197" s="37"/>
      <c r="U197" s="37"/>
      <c r="V197" s="37"/>
      <c r="W197" s="36"/>
      <c r="X197" s="36"/>
      <c r="Y197" s="36"/>
      <c r="Z197" s="36"/>
      <c r="AA197" s="36"/>
      <c r="AB197" s="36"/>
    </row>
    <row r="198" spans="1:28">
      <c r="A198" s="96">
        <v>6</v>
      </c>
      <c r="B198" s="70" t="s">
        <v>19</v>
      </c>
      <c r="C198" s="9">
        <v>0</v>
      </c>
      <c r="D198" s="9">
        <v>1</v>
      </c>
      <c r="E198" s="9">
        <v>4</v>
      </c>
      <c r="F198" s="9">
        <v>0</v>
      </c>
      <c r="G198" s="9">
        <v>1</v>
      </c>
      <c r="H198" s="9">
        <v>0</v>
      </c>
      <c r="I198" s="9">
        <v>1</v>
      </c>
      <c r="J198" s="9">
        <v>0</v>
      </c>
      <c r="K198" s="9">
        <f t="shared" si="23"/>
        <v>7</v>
      </c>
      <c r="L198" s="122">
        <f t="shared" si="24"/>
        <v>0.15555555555555556</v>
      </c>
      <c r="M198" s="36"/>
      <c r="S198" s="39"/>
      <c r="T198" s="37"/>
      <c r="U198" s="37"/>
      <c r="V198" s="37"/>
      <c r="W198" s="36"/>
      <c r="X198" s="36"/>
      <c r="Y198" s="36"/>
      <c r="Z198" s="36"/>
      <c r="AA198" s="36"/>
      <c r="AB198" s="36"/>
    </row>
    <row r="199" spans="1:28">
      <c r="A199" s="96">
        <v>7</v>
      </c>
      <c r="B199" s="67" t="s">
        <v>205</v>
      </c>
      <c r="C199" s="9"/>
      <c r="D199" s="9"/>
      <c r="E199" s="9">
        <v>3</v>
      </c>
      <c r="F199" s="9">
        <v>3</v>
      </c>
      <c r="G199" s="9"/>
      <c r="H199" s="9"/>
      <c r="I199" s="9"/>
      <c r="J199" s="9"/>
      <c r="K199" s="9">
        <f t="shared" si="23"/>
        <v>6</v>
      </c>
      <c r="L199" s="122">
        <f t="shared" si="24"/>
        <v>0.75</v>
      </c>
      <c r="M199" s="36"/>
      <c r="S199" s="39"/>
      <c r="T199" s="37"/>
      <c r="U199" s="37"/>
      <c r="V199" s="37"/>
      <c r="W199" s="36"/>
      <c r="X199" s="36"/>
      <c r="Y199" s="36"/>
      <c r="Z199" s="36"/>
      <c r="AA199" s="36"/>
      <c r="AB199" s="36"/>
    </row>
    <row r="200" spans="1:28">
      <c r="A200" s="96">
        <v>8</v>
      </c>
      <c r="B200" s="70" t="s">
        <v>313</v>
      </c>
      <c r="C200" s="9"/>
      <c r="D200" s="9"/>
      <c r="E200" s="9"/>
      <c r="F200" s="9"/>
      <c r="G200" s="9"/>
      <c r="H200" s="9">
        <v>1</v>
      </c>
      <c r="I200" s="9">
        <v>5</v>
      </c>
      <c r="J200" s="9">
        <v>0</v>
      </c>
      <c r="K200" s="9">
        <f t="shared" si="23"/>
        <v>6</v>
      </c>
      <c r="L200" s="122">
        <f t="shared" si="24"/>
        <v>0.2857142857142857</v>
      </c>
      <c r="M200" s="36"/>
      <c r="S200" s="39"/>
      <c r="T200" s="37"/>
      <c r="U200" s="37"/>
      <c r="V200" s="37"/>
      <c r="W200" s="36"/>
      <c r="X200" s="36"/>
      <c r="Y200" s="36"/>
      <c r="Z200" s="36"/>
      <c r="AA200" s="36"/>
      <c r="AB200" s="36"/>
    </row>
    <row r="201" spans="1:28">
      <c r="A201" s="96">
        <v>9</v>
      </c>
      <c r="B201" s="67" t="s">
        <v>17</v>
      </c>
      <c r="C201" s="9">
        <v>1</v>
      </c>
      <c r="D201" s="9">
        <v>1</v>
      </c>
      <c r="E201" s="9">
        <v>0</v>
      </c>
      <c r="F201" s="9">
        <v>0</v>
      </c>
      <c r="G201" s="9">
        <v>1</v>
      </c>
      <c r="H201" s="9">
        <v>1</v>
      </c>
      <c r="I201" s="9">
        <v>1</v>
      </c>
      <c r="J201" s="9">
        <v>1</v>
      </c>
      <c r="K201" s="9">
        <f t="shared" si="23"/>
        <v>6</v>
      </c>
      <c r="L201" s="122">
        <f t="shared" si="24"/>
        <v>0.17647058823529413</v>
      </c>
      <c r="M201" s="36"/>
      <c r="S201" s="39"/>
      <c r="T201" s="37"/>
      <c r="U201" s="37"/>
      <c r="V201" s="37"/>
      <c r="W201" s="36"/>
      <c r="X201" s="36"/>
      <c r="Y201" s="36"/>
      <c r="Z201" s="36"/>
      <c r="AA201" s="36"/>
      <c r="AB201" s="36"/>
    </row>
    <row r="202" spans="1:28">
      <c r="A202" s="96">
        <v>10</v>
      </c>
      <c r="B202" s="67" t="s">
        <v>202</v>
      </c>
      <c r="C202" s="9"/>
      <c r="D202" s="9"/>
      <c r="E202" s="9">
        <v>5</v>
      </c>
      <c r="F202" s="9"/>
      <c r="G202" s="9"/>
      <c r="H202" s="9"/>
      <c r="I202" s="9"/>
      <c r="J202" s="9"/>
      <c r="K202" s="9">
        <f t="shared" si="23"/>
        <v>5</v>
      </c>
      <c r="L202" s="122">
        <f t="shared" si="24"/>
        <v>0.55555555555555558</v>
      </c>
      <c r="M202" s="36"/>
      <c r="S202" s="39"/>
      <c r="T202" s="37"/>
      <c r="U202" s="37"/>
      <c r="V202" s="37"/>
      <c r="W202" s="36"/>
      <c r="X202" s="36"/>
      <c r="Y202" s="36"/>
      <c r="Z202" s="36"/>
      <c r="AA202" s="36"/>
      <c r="AB202" s="36"/>
    </row>
    <row r="203" spans="1:28">
      <c r="A203" s="96">
        <v>11</v>
      </c>
      <c r="B203" s="67" t="s">
        <v>152</v>
      </c>
      <c r="C203" s="9"/>
      <c r="D203" s="9">
        <v>0</v>
      </c>
      <c r="E203" s="9"/>
      <c r="F203" s="9">
        <v>2</v>
      </c>
      <c r="G203" s="9"/>
      <c r="H203" s="9"/>
      <c r="I203" s="9">
        <v>3</v>
      </c>
      <c r="J203" s="9"/>
      <c r="K203" s="9">
        <f t="shared" si="23"/>
        <v>5</v>
      </c>
      <c r="L203" s="122">
        <f t="shared" si="24"/>
        <v>0.3125</v>
      </c>
      <c r="M203" s="36"/>
      <c r="S203" s="39"/>
      <c r="T203" s="37"/>
      <c r="U203" s="37"/>
      <c r="V203" s="37"/>
      <c r="W203" s="36"/>
      <c r="X203" s="36"/>
      <c r="Y203" s="36"/>
      <c r="Z203" s="36"/>
      <c r="AA203" s="36"/>
      <c r="AB203" s="36"/>
    </row>
    <row r="204" spans="1:28">
      <c r="A204" s="96">
        <v>12</v>
      </c>
      <c r="B204" s="67" t="s">
        <v>267</v>
      </c>
      <c r="C204" s="9"/>
      <c r="D204" s="9"/>
      <c r="E204" s="9"/>
      <c r="F204" s="9"/>
      <c r="G204" s="9">
        <v>4</v>
      </c>
      <c r="H204" s="9"/>
      <c r="I204" s="9"/>
      <c r="J204" s="9"/>
      <c r="K204" s="9">
        <f t="shared" si="23"/>
        <v>4</v>
      </c>
      <c r="L204" s="122">
        <f t="shared" si="24"/>
        <v>0.44444444444444442</v>
      </c>
      <c r="M204" s="36"/>
      <c r="S204" s="39"/>
      <c r="T204" s="37"/>
      <c r="U204" s="37"/>
      <c r="V204" s="37"/>
      <c r="W204" s="36"/>
      <c r="X204" s="36"/>
      <c r="Y204" s="36"/>
      <c r="Z204" s="36"/>
      <c r="AA204" s="36"/>
      <c r="AB204" s="36"/>
    </row>
    <row r="205" spans="1:28">
      <c r="A205" s="96">
        <v>13</v>
      </c>
      <c r="B205" s="67" t="s">
        <v>266</v>
      </c>
      <c r="C205" s="9"/>
      <c r="D205" s="9"/>
      <c r="E205" s="9"/>
      <c r="F205" s="9"/>
      <c r="G205" s="9">
        <v>3</v>
      </c>
      <c r="H205" s="9"/>
      <c r="I205" s="9"/>
      <c r="J205" s="9"/>
      <c r="K205" s="9">
        <f t="shared" si="23"/>
        <v>3</v>
      </c>
      <c r="L205" s="122">
        <f t="shared" si="24"/>
        <v>0.6</v>
      </c>
      <c r="M205" s="36"/>
      <c r="S205" s="39"/>
      <c r="T205" s="37"/>
      <c r="U205" s="37"/>
      <c r="V205" s="37"/>
      <c r="W205" s="36"/>
      <c r="X205" s="36"/>
      <c r="Y205" s="36"/>
      <c r="Z205" s="36"/>
      <c r="AA205" s="36"/>
      <c r="AB205" s="36"/>
    </row>
    <row r="206" spans="1:28">
      <c r="A206" s="96">
        <v>14</v>
      </c>
      <c r="B206" s="67" t="s">
        <v>268</v>
      </c>
      <c r="C206" s="9"/>
      <c r="D206" s="9"/>
      <c r="E206" s="9"/>
      <c r="F206" s="9"/>
      <c r="G206" s="9">
        <v>3</v>
      </c>
      <c r="H206" s="9"/>
      <c r="I206" s="9"/>
      <c r="J206" s="9"/>
      <c r="K206" s="9">
        <f t="shared" si="23"/>
        <v>3</v>
      </c>
      <c r="L206" s="122">
        <f t="shared" si="24"/>
        <v>0.375</v>
      </c>
      <c r="M206" s="36"/>
      <c r="S206" s="39"/>
      <c r="T206" s="37"/>
      <c r="U206" s="37"/>
      <c r="V206" s="37"/>
      <c r="W206" s="36"/>
      <c r="X206" s="36"/>
      <c r="Y206" s="36"/>
      <c r="Z206" s="36"/>
      <c r="AA206" s="36"/>
      <c r="AB206" s="36"/>
    </row>
    <row r="207" spans="1:28">
      <c r="A207" s="96">
        <v>15</v>
      </c>
      <c r="B207" s="70" t="s">
        <v>315</v>
      </c>
      <c r="C207" s="9"/>
      <c r="D207" s="9"/>
      <c r="E207" s="9"/>
      <c r="F207" s="9"/>
      <c r="G207" s="9"/>
      <c r="H207" s="9"/>
      <c r="I207" s="9">
        <v>1</v>
      </c>
      <c r="J207" s="9">
        <v>2</v>
      </c>
      <c r="K207" s="9">
        <f t="shared" si="23"/>
        <v>3</v>
      </c>
      <c r="L207" s="122">
        <f t="shared" si="24"/>
        <v>0.25</v>
      </c>
      <c r="M207" s="36"/>
      <c r="S207" s="39"/>
      <c r="T207" s="37"/>
      <c r="U207" s="37"/>
      <c r="V207" s="37"/>
      <c r="W207" s="36"/>
      <c r="X207" s="36"/>
      <c r="Y207" s="36"/>
      <c r="Z207" s="36"/>
      <c r="AA207" s="36"/>
      <c r="AB207" s="36"/>
    </row>
    <row r="208" spans="1:28">
      <c r="A208" s="96">
        <v>16</v>
      </c>
      <c r="B208" s="70" t="s">
        <v>314</v>
      </c>
      <c r="C208" s="9"/>
      <c r="D208" s="9"/>
      <c r="E208" s="9"/>
      <c r="F208" s="9"/>
      <c r="G208" s="9"/>
      <c r="H208" s="9"/>
      <c r="I208" s="9">
        <v>2</v>
      </c>
      <c r="J208" s="9"/>
      <c r="K208" s="9">
        <f t="shared" si="23"/>
        <v>2</v>
      </c>
      <c r="L208" s="122">
        <f t="shared" si="24"/>
        <v>0.5</v>
      </c>
      <c r="M208" s="36"/>
      <c r="S208" s="39"/>
      <c r="T208" s="37"/>
      <c r="U208" s="37"/>
      <c r="V208" s="37"/>
      <c r="W208" s="36"/>
      <c r="X208" s="36"/>
      <c r="Y208" s="36"/>
      <c r="Z208" s="36"/>
      <c r="AA208" s="36"/>
      <c r="AB208" s="36"/>
    </row>
    <row r="209" spans="1:28">
      <c r="A209" s="96">
        <v>17</v>
      </c>
      <c r="B209" s="67" t="s">
        <v>203</v>
      </c>
      <c r="C209" s="9"/>
      <c r="D209" s="9"/>
      <c r="E209" s="9">
        <v>2</v>
      </c>
      <c r="F209" s="9"/>
      <c r="G209" s="9"/>
      <c r="H209" s="9"/>
      <c r="I209" s="9"/>
      <c r="J209" s="9"/>
      <c r="K209" s="9">
        <f t="shared" si="23"/>
        <v>2</v>
      </c>
      <c r="L209" s="122">
        <f t="shared" si="24"/>
        <v>0.4</v>
      </c>
      <c r="M209" s="36"/>
      <c r="S209" s="39"/>
      <c r="T209" s="37"/>
      <c r="U209" s="37"/>
      <c r="V209" s="37"/>
      <c r="W209" s="36"/>
      <c r="X209" s="36"/>
      <c r="Y209" s="36"/>
      <c r="Z209" s="36"/>
      <c r="AA209" s="36"/>
      <c r="AB209" s="36"/>
    </row>
    <row r="210" spans="1:28">
      <c r="A210" s="96">
        <v>18</v>
      </c>
      <c r="B210" s="67" t="s">
        <v>151</v>
      </c>
      <c r="C210" s="9"/>
      <c r="D210" s="9">
        <v>0</v>
      </c>
      <c r="E210" s="9"/>
      <c r="F210" s="9">
        <v>2</v>
      </c>
      <c r="G210" s="9"/>
      <c r="H210" s="9"/>
      <c r="I210" s="9"/>
      <c r="J210" s="9"/>
      <c r="K210" s="9">
        <f t="shared" si="23"/>
        <v>2</v>
      </c>
      <c r="L210" s="122">
        <f t="shared" si="24"/>
        <v>0.22222222222222221</v>
      </c>
      <c r="M210" s="36"/>
      <c r="S210" s="39"/>
      <c r="T210" s="37"/>
      <c r="U210" s="37"/>
      <c r="V210" s="37"/>
      <c r="W210" s="36"/>
      <c r="X210" s="36"/>
      <c r="Y210" s="36"/>
      <c r="Z210" s="36"/>
      <c r="AA210" s="36"/>
      <c r="AB210" s="36"/>
    </row>
    <row r="211" spans="1:28">
      <c r="A211" s="96">
        <v>19</v>
      </c>
      <c r="B211" s="67" t="s">
        <v>148</v>
      </c>
      <c r="C211" s="9"/>
      <c r="D211" s="9">
        <v>0</v>
      </c>
      <c r="E211" s="9"/>
      <c r="F211" s="9"/>
      <c r="G211" s="9"/>
      <c r="H211" s="9"/>
      <c r="I211" s="9">
        <v>2</v>
      </c>
      <c r="J211" s="9"/>
      <c r="K211" s="9">
        <f t="shared" si="23"/>
        <v>2</v>
      </c>
      <c r="L211" s="122">
        <f t="shared" si="24"/>
        <v>0.18181818181818182</v>
      </c>
      <c r="M211" s="36"/>
      <c r="S211" s="39"/>
      <c r="T211" s="37"/>
      <c r="U211" s="37"/>
      <c r="V211" s="37"/>
      <c r="W211" s="36"/>
      <c r="X211" s="36"/>
      <c r="Y211" s="36"/>
      <c r="Z211" s="36"/>
      <c r="AA211" s="36"/>
      <c r="AB211" s="36"/>
    </row>
    <row r="212" spans="1:28">
      <c r="A212" s="96">
        <v>20</v>
      </c>
      <c r="B212" s="67" t="s">
        <v>150</v>
      </c>
      <c r="C212" s="9"/>
      <c r="D212" s="9">
        <v>0</v>
      </c>
      <c r="E212" s="9"/>
      <c r="F212" s="9"/>
      <c r="G212" s="9">
        <v>2</v>
      </c>
      <c r="H212" s="9"/>
      <c r="I212" s="9"/>
      <c r="J212" s="9">
        <v>0</v>
      </c>
      <c r="K212" s="9">
        <f t="shared" si="23"/>
        <v>2</v>
      </c>
      <c r="L212" s="122">
        <f t="shared" si="24"/>
        <v>0.125</v>
      </c>
      <c r="M212" s="36"/>
      <c r="S212" s="39"/>
      <c r="T212" s="37"/>
      <c r="U212" s="37"/>
      <c r="V212" s="37"/>
      <c r="W212" s="36"/>
      <c r="X212" s="36"/>
      <c r="Y212" s="36"/>
      <c r="Z212" s="36"/>
      <c r="AA212" s="36"/>
      <c r="AB212" s="36"/>
    </row>
    <row r="213" spans="1:28">
      <c r="A213" s="96">
        <v>21</v>
      </c>
      <c r="B213" s="67" t="s">
        <v>204</v>
      </c>
      <c r="C213" s="9"/>
      <c r="D213" s="9"/>
      <c r="E213" s="9">
        <v>1</v>
      </c>
      <c r="F213" s="9"/>
      <c r="G213" s="9"/>
      <c r="H213" s="9"/>
      <c r="I213" s="9"/>
      <c r="J213" s="9"/>
      <c r="K213" s="9">
        <f t="shared" si="23"/>
        <v>1</v>
      </c>
      <c r="L213" s="122">
        <f t="shared" si="24"/>
        <v>0.2</v>
      </c>
      <c r="M213" s="36"/>
      <c r="S213" s="39"/>
      <c r="T213" s="37"/>
      <c r="U213" s="37"/>
      <c r="V213" s="37"/>
      <c r="W213" s="36"/>
      <c r="X213" s="36"/>
      <c r="Y213" s="36"/>
      <c r="Z213" s="36"/>
      <c r="AA213" s="36"/>
      <c r="AB213" s="36"/>
    </row>
    <row r="214" spans="1:28">
      <c r="A214" s="96">
        <v>22</v>
      </c>
      <c r="B214" s="67" t="s">
        <v>269</v>
      </c>
      <c r="C214" s="9"/>
      <c r="D214" s="9"/>
      <c r="E214" s="9"/>
      <c r="F214" s="9"/>
      <c r="G214" s="9">
        <v>1</v>
      </c>
      <c r="H214" s="9"/>
      <c r="I214" s="9"/>
      <c r="J214" s="9"/>
      <c r="K214" s="9">
        <f t="shared" si="23"/>
        <v>1</v>
      </c>
      <c r="L214" s="122">
        <f t="shared" si="24"/>
        <v>0.16666666666666666</v>
      </c>
      <c r="M214" s="36"/>
      <c r="S214" s="39"/>
      <c r="T214" s="37"/>
      <c r="U214" s="37"/>
      <c r="V214" s="37"/>
      <c r="W214" s="36"/>
      <c r="X214" s="36"/>
      <c r="Y214" s="36"/>
      <c r="Z214" s="36"/>
      <c r="AA214" s="36"/>
      <c r="AB214" s="36"/>
    </row>
    <row r="215" spans="1:28">
      <c r="A215" s="96">
        <v>23</v>
      </c>
      <c r="B215" s="67" t="s">
        <v>201</v>
      </c>
      <c r="C215" s="9"/>
      <c r="D215" s="9"/>
      <c r="E215" s="9">
        <v>1</v>
      </c>
      <c r="F215" s="9"/>
      <c r="G215" s="9"/>
      <c r="H215" s="9"/>
      <c r="I215" s="9"/>
      <c r="J215" s="9"/>
      <c r="K215" s="9">
        <f t="shared" si="23"/>
        <v>1</v>
      </c>
      <c r="L215" s="122">
        <f t="shared" si="24"/>
        <v>0.1111111111111111</v>
      </c>
      <c r="M215" s="36"/>
      <c r="S215" s="39"/>
      <c r="T215" s="37"/>
      <c r="U215" s="37"/>
      <c r="V215" s="37"/>
      <c r="W215" s="36"/>
      <c r="X215" s="36"/>
      <c r="Y215" s="36"/>
      <c r="Z215" s="36"/>
      <c r="AA215" s="36"/>
      <c r="AB215" s="36"/>
    </row>
    <row r="216" spans="1:28">
      <c r="A216" s="96">
        <v>24</v>
      </c>
      <c r="B216" s="67" t="s">
        <v>264</v>
      </c>
      <c r="C216" s="9"/>
      <c r="D216" s="9"/>
      <c r="E216" s="9"/>
      <c r="F216" s="9"/>
      <c r="G216" s="9">
        <v>0</v>
      </c>
      <c r="H216" s="9"/>
      <c r="I216" s="9"/>
      <c r="J216" s="9"/>
      <c r="K216" s="9">
        <f t="shared" si="23"/>
        <v>0</v>
      </c>
      <c r="L216" s="122">
        <f t="shared" si="24"/>
        <v>0</v>
      </c>
      <c r="M216" s="36"/>
      <c r="S216" s="39"/>
      <c r="T216" s="37"/>
      <c r="U216" s="37"/>
      <c r="V216" s="37"/>
      <c r="W216" s="36"/>
      <c r="X216" s="36"/>
      <c r="Y216" s="36"/>
      <c r="Z216" s="36"/>
      <c r="AA216" s="36"/>
      <c r="AB216" s="36"/>
    </row>
    <row r="217" spans="1:28">
      <c r="A217" s="96">
        <v>25</v>
      </c>
      <c r="B217" s="67" t="s">
        <v>265</v>
      </c>
      <c r="C217" s="9"/>
      <c r="D217" s="9"/>
      <c r="E217" s="9"/>
      <c r="F217" s="9"/>
      <c r="G217" s="9">
        <v>0</v>
      </c>
      <c r="H217" s="9"/>
      <c r="I217" s="9"/>
      <c r="J217" s="9"/>
      <c r="K217" s="9">
        <f t="shared" si="23"/>
        <v>0</v>
      </c>
      <c r="L217" s="122">
        <f t="shared" si="24"/>
        <v>0</v>
      </c>
      <c r="M217" s="36"/>
      <c r="S217" s="39"/>
      <c r="T217" s="37"/>
      <c r="U217" s="37"/>
      <c r="V217" s="37"/>
      <c r="W217" s="36"/>
      <c r="X217" s="36"/>
      <c r="Y217" s="36"/>
      <c r="Z217" s="36"/>
      <c r="AA217" s="36"/>
      <c r="AB217" s="36"/>
    </row>
    <row r="218" spans="1:28">
      <c r="A218" s="96">
        <v>26</v>
      </c>
      <c r="B218" s="67" t="s">
        <v>149</v>
      </c>
      <c r="C218" s="9"/>
      <c r="D218" s="9">
        <v>0</v>
      </c>
      <c r="E218" s="9"/>
      <c r="F218" s="9"/>
      <c r="G218" s="9"/>
      <c r="H218" s="9"/>
      <c r="I218" s="9"/>
      <c r="J218" s="9">
        <v>0</v>
      </c>
      <c r="K218" s="9">
        <f t="shared" si="23"/>
        <v>0</v>
      </c>
      <c r="L218" s="122">
        <f t="shared" si="24"/>
        <v>0</v>
      </c>
      <c r="M218" s="36"/>
      <c r="S218" s="39"/>
      <c r="T218" s="37"/>
      <c r="U218" s="37"/>
      <c r="V218" s="37"/>
      <c r="W218" s="36"/>
      <c r="X218" s="36"/>
      <c r="Y218" s="36"/>
      <c r="Z218" s="36"/>
      <c r="AA218" s="36"/>
      <c r="AB218" s="36"/>
    </row>
    <row r="219" spans="1:28">
      <c r="A219" s="96">
        <v>27</v>
      </c>
      <c r="B219" t="s">
        <v>316</v>
      </c>
      <c r="C219" s="134"/>
      <c r="D219" s="134"/>
      <c r="E219" s="134"/>
      <c r="F219" s="134"/>
      <c r="G219" s="134"/>
      <c r="H219" s="134"/>
      <c r="I219" s="134">
        <v>0</v>
      </c>
      <c r="J219" s="134"/>
      <c r="K219" s="9">
        <f t="shared" si="23"/>
        <v>0</v>
      </c>
      <c r="L219" s="122">
        <f t="shared" si="24"/>
        <v>0</v>
      </c>
      <c r="M219" s="36"/>
      <c r="S219" s="39"/>
      <c r="T219" s="37"/>
      <c r="U219" s="37"/>
      <c r="V219" s="37"/>
      <c r="W219" s="36"/>
      <c r="X219" s="36"/>
      <c r="Y219" s="36"/>
      <c r="Z219" s="36"/>
      <c r="AA219" s="36"/>
      <c r="AB219" s="36"/>
    </row>
    <row r="220" spans="1:28" ht="13.5" thickBot="1">
      <c r="A220" s="98">
        <v>28</v>
      </c>
      <c r="B220" s="99" t="s">
        <v>243</v>
      </c>
      <c r="C220" s="123"/>
      <c r="D220" s="123"/>
      <c r="E220" s="123"/>
      <c r="F220" s="123">
        <v>0</v>
      </c>
      <c r="G220" s="123"/>
      <c r="H220" s="123"/>
      <c r="I220" s="123"/>
      <c r="J220" s="123"/>
      <c r="K220" s="123">
        <f t="shared" si="23"/>
        <v>0</v>
      </c>
      <c r="L220" s="124">
        <f t="shared" si="24"/>
        <v>0</v>
      </c>
      <c r="M220" s="36"/>
      <c r="S220" s="39"/>
      <c r="T220" s="37"/>
      <c r="U220" s="37"/>
      <c r="V220" s="37"/>
      <c r="W220" s="36"/>
      <c r="X220" s="36"/>
      <c r="Y220" s="36"/>
      <c r="Z220" s="36"/>
      <c r="AA220" s="36"/>
      <c r="AB220" s="36"/>
    </row>
    <row r="221" spans="1:28">
      <c r="A221" s="37"/>
      <c r="B221" s="121" t="s">
        <v>47</v>
      </c>
      <c r="C221" s="37">
        <f t="shared" ref="C221:K221" si="25">+SUM(C193:C220)</f>
        <v>14</v>
      </c>
      <c r="D221" s="37">
        <f t="shared" si="25"/>
        <v>13</v>
      </c>
      <c r="E221" s="37">
        <f t="shared" si="25"/>
        <v>26</v>
      </c>
      <c r="F221" s="37">
        <f t="shared" si="25"/>
        <v>40</v>
      </c>
      <c r="G221" s="37">
        <f t="shared" si="25"/>
        <v>22</v>
      </c>
      <c r="H221" s="37">
        <f t="shared" si="25"/>
        <v>16</v>
      </c>
      <c r="I221" s="37">
        <f t="shared" si="25"/>
        <v>32</v>
      </c>
      <c r="J221" s="37">
        <f t="shared" si="25"/>
        <v>11</v>
      </c>
      <c r="K221" s="37">
        <f t="shared" si="25"/>
        <v>174</v>
      </c>
      <c r="L221" s="36"/>
      <c r="M221" s="36"/>
      <c r="P221" s="37"/>
      <c r="Q221" s="37"/>
      <c r="R221" s="37"/>
      <c r="S221" s="39"/>
      <c r="W221" s="36"/>
      <c r="X221" s="36"/>
      <c r="Y221" s="36"/>
      <c r="Z221" s="36"/>
      <c r="AA221" s="36"/>
      <c r="AB221" s="36"/>
    </row>
    <row r="222" spans="1:28" ht="13.5" thickBot="1">
      <c r="B222" s="40"/>
      <c r="T222" s="39"/>
    </row>
    <row r="223" spans="1:28">
      <c r="A223" s="89" t="s">
        <v>0</v>
      </c>
      <c r="B223" s="90" t="s">
        <v>1</v>
      </c>
      <c r="C223" s="159" t="s">
        <v>48</v>
      </c>
      <c r="D223" s="160"/>
      <c r="E223" s="160"/>
      <c r="F223" s="160"/>
      <c r="G223" s="160"/>
      <c r="H223" s="160"/>
      <c r="I223" s="160"/>
      <c r="J223" s="161"/>
      <c r="K223" s="164" t="s">
        <v>49</v>
      </c>
      <c r="L223" s="165"/>
      <c r="S223" s="39"/>
    </row>
    <row r="224" spans="1:28" ht="101.25" customHeight="1">
      <c r="A224" s="93" t="s">
        <v>0</v>
      </c>
      <c r="B224" s="4" t="s">
        <v>1</v>
      </c>
      <c r="C224" s="5" t="s">
        <v>4</v>
      </c>
      <c r="D224" s="5" t="s">
        <v>5</v>
      </c>
      <c r="E224" s="5" t="s">
        <v>6</v>
      </c>
      <c r="F224" s="5" t="s">
        <v>7</v>
      </c>
      <c r="G224" s="6" t="s">
        <v>8</v>
      </c>
      <c r="H224" s="5" t="s">
        <v>9</v>
      </c>
      <c r="I224" s="6" t="s">
        <v>10</v>
      </c>
      <c r="J224" s="6" t="s">
        <v>11</v>
      </c>
      <c r="K224" s="7" t="s">
        <v>12</v>
      </c>
      <c r="L224" s="94" t="s">
        <v>46</v>
      </c>
      <c r="S224" s="39"/>
    </row>
    <row r="225" spans="1:19">
      <c r="A225" s="96">
        <v>1</v>
      </c>
      <c r="B225" s="67" t="s">
        <v>16</v>
      </c>
      <c r="C225" s="9">
        <v>0</v>
      </c>
      <c r="D225" s="9">
        <v>3</v>
      </c>
      <c r="E225" s="9">
        <v>3</v>
      </c>
      <c r="F225" s="9">
        <v>2</v>
      </c>
      <c r="G225" s="9">
        <v>4</v>
      </c>
      <c r="H225" s="9">
        <v>2</v>
      </c>
      <c r="I225" s="9">
        <v>0</v>
      </c>
      <c r="J225" s="9">
        <v>0</v>
      </c>
      <c r="K225" s="9">
        <f t="shared" ref="K225:K252" si="26">SUM(C225:J225)</f>
        <v>14</v>
      </c>
      <c r="L225" s="122">
        <f t="shared" ref="L225:L252" si="27">K225/VLOOKUP(B225,$B$65:$K$92,10,0)</f>
        <v>0.27450980392156865</v>
      </c>
      <c r="S225" s="39"/>
    </row>
    <row r="226" spans="1:19">
      <c r="A226" s="96">
        <v>2</v>
      </c>
      <c r="B226" s="67" t="s">
        <v>15</v>
      </c>
      <c r="C226" s="9">
        <v>2</v>
      </c>
      <c r="D226" s="9">
        <v>4</v>
      </c>
      <c r="E226" s="9"/>
      <c r="F226" s="9">
        <v>2</v>
      </c>
      <c r="G226" s="9"/>
      <c r="H226" s="9">
        <v>1</v>
      </c>
      <c r="I226" s="9"/>
      <c r="J226" s="9">
        <v>1</v>
      </c>
      <c r="K226" s="9">
        <f t="shared" si="26"/>
        <v>10</v>
      </c>
      <c r="L226" s="122">
        <f t="shared" si="27"/>
        <v>0.37037037037037035</v>
      </c>
      <c r="S226" s="39"/>
    </row>
    <row r="227" spans="1:19">
      <c r="A227" s="96">
        <v>3</v>
      </c>
      <c r="B227" s="67" t="s">
        <v>18</v>
      </c>
      <c r="C227" s="9">
        <v>2</v>
      </c>
      <c r="D227" s="9">
        <v>0</v>
      </c>
      <c r="E227" s="9">
        <v>2</v>
      </c>
      <c r="F227" s="9">
        <v>1</v>
      </c>
      <c r="G227" s="9">
        <v>4</v>
      </c>
      <c r="H227" s="9">
        <v>0</v>
      </c>
      <c r="I227" s="9">
        <v>0</v>
      </c>
      <c r="J227" s="9">
        <v>1</v>
      </c>
      <c r="K227" s="9">
        <f t="shared" si="26"/>
        <v>10</v>
      </c>
      <c r="L227" s="122">
        <f t="shared" si="27"/>
        <v>0.25</v>
      </c>
      <c r="S227" s="39"/>
    </row>
    <row r="228" spans="1:19">
      <c r="A228" s="96">
        <v>4</v>
      </c>
      <c r="B228" s="70" t="s">
        <v>315</v>
      </c>
      <c r="C228" s="9"/>
      <c r="D228" s="9"/>
      <c r="E228" s="9"/>
      <c r="F228" s="9"/>
      <c r="G228" s="9"/>
      <c r="H228" s="9"/>
      <c r="I228" s="9">
        <v>0</v>
      </c>
      <c r="J228" s="9">
        <v>9</v>
      </c>
      <c r="K228" s="9">
        <f t="shared" si="26"/>
        <v>9</v>
      </c>
      <c r="L228" s="122">
        <f t="shared" si="27"/>
        <v>0.75</v>
      </c>
      <c r="S228" s="39"/>
    </row>
    <row r="229" spans="1:19">
      <c r="A229" s="96">
        <v>5</v>
      </c>
      <c r="B229" s="67" t="s">
        <v>201</v>
      </c>
      <c r="C229" s="9"/>
      <c r="D229" s="9"/>
      <c r="E229" s="9">
        <v>8</v>
      </c>
      <c r="F229" s="9"/>
      <c r="G229" s="9"/>
      <c r="H229" s="9"/>
      <c r="I229" s="9"/>
      <c r="J229" s="9"/>
      <c r="K229" s="9">
        <f t="shared" si="26"/>
        <v>8</v>
      </c>
      <c r="L229" s="122">
        <f t="shared" si="27"/>
        <v>0.88888888888888884</v>
      </c>
      <c r="S229" s="39"/>
    </row>
    <row r="230" spans="1:19">
      <c r="A230" s="96">
        <v>6</v>
      </c>
      <c r="B230" s="70" t="s">
        <v>313</v>
      </c>
      <c r="C230" s="9"/>
      <c r="D230" s="9"/>
      <c r="E230" s="9"/>
      <c r="F230" s="9"/>
      <c r="G230" s="9"/>
      <c r="H230" s="9">
        <v>4</v>
      </c>
      <c r="I230" s="9">
        <v>2</v>
      </c>
      <c r="J230" s="9">
        <v>1</v>
      </c>
      <c r="K230" s="9">
        <f t="shared" si="26"/>
        <v>7</v>
      </c>
      <c r="L230" s="122">
        <f t="shared" si="27"/>
        <v>0.33333333333333331</v>
      </c>
      <c r="S230" s="39"/>
    </row>
    <row r="231" spans="1:19">
      <c r="A231" s="96">
        <v>7</v>
      </c>
      <c r="B231" s="67" t="s">
        <v>152</v>
      </c>
      <c r="C231" s="9"/>
      <c r="D231" s="9">
        <v>1</v>
      </c>
      <c r="E231" s="9"/>
      <c r="F231" s="9">
        <v>1</v>
      </c>
      <c r="G231" s="9"/>
      <c r="H231" s="9"/>
      <c r="I231" s="9">
        <v>4</v>
      </c>
      <c r="J231" s="9"/>
      <c r="K231" s="9">
        <f t="shared" si="26"/>
        <v>6</v>
      </c>
      <c r="L231" s="122">
        <f t="shared" si="27"/>
        <v>0.375</v>
      </c>
      <c r="S231" s="39"/>
    </row>
    <row r="232" spans="1:19">
      <c r="A232" s="96">
        <v>8</v>
      </c>
      <c r="B232" s="67" t="s">
        <v>200</v>
      </c>
      <c r="C232" s="9"/>
      <c r="D232" s="9"/>
      <c r="E232" s="9">
        <v>1</v>
      </c>
      <c r="F232" s="9">
        <v>5</v>
      </c>
      <c r="G232" s="9"/>
      <c r="H232" s="9"/>
      <c r="I232" s="9"/>
      <c r="J232" s="9"/>
      <c r="K232" s="9">
        <f t="shared" si="26"/>
        <v>6</v>
      </c>
      <c r="L232" s="122">
        <f t="shared" si="27"/>
        <v>0.33333333333333331</v>
      </c>
      <c r="S232" s="39"/>
    </row>
    <row r="233" spans="1:19">
      <c r="A233" s="96">
        <v>9</v>
      </c>
      <c r="B233" s="67" t="s">
        <v>17</v>
      </c>
      <c r="C233" s="9">
        <v>0</v>
      </c>
      <c r="D233" s="9">
        <v>1</v>
      </c>
      <c r="E233" s="9">
        <v>0</v>
      </c>
      <c r="F233" s="9">
        <v>0</v>
      </c>
      <c r="G233" s="9">
        <v>3</v>
      </c>
      <c r="H233" s="9">
        <v>0</v>
      </c>
      <c r="I233" s="9">
        <v>2</v>
      </c>
      <c r="J233" s="9">
        <v>0</v>
      </c>
      <c r="K233" s="9">
        <f t="shared" si="26"/>
        <v>6</v>
      </c>
      <c r="L233" s="122">
        <f t="shared" si="27"/>
        <v>0.17647058823529413</v>
      </c>
      <c r="S233" s="39"/>
    </row>
    <row r="234" spans="1:19">
      <c r="A234" s="96">
        <v>10</v>
      </c>
      <c r="B234" s="67" t="s">
        <v>150</v>
      </c>
      <c r="C234" s="9"/>
      <c r="D234" s="9">
        <v>1</v>
      </c>
      <c r="E234" s="9"/>
      <c r="F234" s="9"/>
      <c r="G234" s="9">
        <v>1</v>
      </c>
      <c r="H234" s="9"/>
      <c r="I234" s="9"/>
      <c r="J234" s="9">
        <v>3</v>
      </c>
      <c r="K234" s="9">
        <f t="shared" si="26"/>
        <v>5</v>
      </c>
      <c r="L234" s="122">
        <f t="shared" si="27"/>
        <v>0.3125</v>
      </c>
      <c r="S234" s="39"/>
    </row>
    <row r="235" spans="1:19">
      <c r="A235" s="96">
        <v>11</v>
      </c>
      <c r="B235" s="67" t="s">
        <v>19</v>
      </c>
      <c r="C235" s="9">
        <v>1</v>
      </c>
      <c r="D235" s="9">
        <v>1</v>
      </c>
      <c r="E235" s="9">
        <v>1</v>
      </c>
      <c r="F235" s="9">
        <v>1</v>
      </c>
      <c r="G235" s="9">
        <v>1</v>
      </c>
      <c r="H235" s="9">
        <v>0</v>
      </c>
      <c r="I235" s="9">
        <v>0</v>
      </c>
      <c r="J235" s="9">
        <v>0</v>
      </c>
      <c r="K235" s="9">
        <f t="shared" si="26"/>
        <v>5</v>
      </c>
      <c r="L235" s="122">
        <f t="shared" si="27"/>
        <v>0.1111111111111111</v>
      </c>
      <c r="S235" s="39"/>
    </row>
    <row r="236" spans="1:19">
      <c r="A236" s="96">
        <v>12</v>
      </c>
      <c r="B236" s="67" t="s">
        <v>202</v>
      </c>
      <c r="C236" s="9"/>
      <c r="D236" s="9"/>
      <c r="E236" s="9">
        <v>3</v>
      </c>
      <c r="F236" s="9"/>
      <c r="G236" s="9"/>
      <c r="H236" s="9"/>
      <c r="I236" s="9"/>
      <c r="J236" s="9"/>
      <c r="K236" s="9">
        <f t="shared" si="26"/>
        <v>3</v>
      </c>
      <c r="L236" s="122">
        <f t="shared" si="27"/>
        <v>0.33333333333333331</v>
      </c>
      <c r="S236" s="39"/>
    </row>
    <row r="237" spans="1:19">
      <c r="A237" s="96">
        <v>13</v>
      </c>
      <c r="B237" s="67" t="s">
        <v>266</v>
      </c>
      <c r="C237" s="9"/>
      <c r="D237" s="9"/>
      <c r="E237" s="9"/>
      <c r="F237" s="9"/>
      <c r="G237" s="9">
        <v>2</v>
      </c>
      <c r="H237" s="9"/>
      <c r="I237" s="9"/>
      <c r="J237" s="9"/>
      <c r="K237" s="9">
        <f t="shared" si="26"/>
        <v>2</v>
      </c>
      <c r="L237" s="122">
        <f t="shared" si="27"/>
        <v>0.4</v>
      </c>
      <c r="S237" s="39"/>
    </row>
    <row r="238" spans="1:19">
      <c r="A238" s="96">
        <v>14</v>
      </c>
      <c r="B238" s="67" t="s">
        <v>204</v>
      </c>
      <c r="C238" s="9"/>
      <c r="D238" s="9"/>
      <c r="E238" s="9">
        <v>2</v>
      </c>
      <c r="F238" s="9"/>
      <c r="G238" s="9"/>
      <c r="H238" s="9"/>
      <c r="I238" s="9"/>
      <c r="J238" s="9"/>
      <c r="K238" s="9">
        <f t="shared" si="26"/>
        <v>2</v>
      </c>
      <c r="L238" s="122">
        <f t="shared" si="27"/>
        <v>0.4</v>
      </c>
      <c r="S238" s="39"/>
    </row>
    <row r="239" spans="1:19">
      <c r="A239" s="96">
        <v>15</v>
      </c>
      <c r="B239" s="67" t="s">
        <v>268</v>
      </c>
      <c r="C239" s="9"/>
      <c r="D239" s="9"/>
      <c r="E239" s="9"/>
      <c r="F239" s="9"/>
      <c r="G239" s="9">
        <v>2</v>
      </c>
      <c r="H239" s="9"/>
      <c r="I239" s="9"/>
      <c r="J239" s="9"/>
      <c r="K239" s="9">
        <f t="shared" si="26"/>
        <v>2</v>
      </c>
      <c r="L239" s="122">
        <f t="shared" si="27"/>
        <v>0.25</v>
      </c>
      <c r="S239" s="39"/>
    </row>
    <row r="240" spans="1:19">
      <c r="A240" s="96">
        <v>16</v>
      </c>
      <c r="B240" s="67" t="s">
        <v>151</v>
      </c>
      <c r="C240" s="9"/>
      <c r="D240" s="9">
        <v>1</v>
      </c>
      <c r="E240" s="9"/>
      <c r="F240" s="9">
        <v>1</v>
      </c>
      <c r="G240" s="9"/>
      <c r="H240" s="9"/>
      <c r="I240" s="9"/>
      <c r="J240" s="9"/>
      <c r="K240" s="9">
        <f t="shared" si="26"/>
        <v>2</v>
      </c>
      <c r="L240" s="122">
        <f t="shared" si="27"/>
        <v>0.22222222222222221</v>
      </c>
      <c r="S240" s="39"/>
    </row>
    <row r="241" spans="1:19">
      <c r="A241" s="96">
        <v>17</v>
      </c>
      <c r="B241" s="67" t="s">
        <v>148</v>
      </c>
      <c r="C241" s="9"/>
      <c r="D241" s="9">
        <v>2</v>
      </c>
      <c r="E241" s="9"/>
      <c r="F241" s="9"/>
      <c r="G241" s="9"/>
      <c r="H241" s="9"/>
      <c r="I241" s="9">
        <v>0</v>
      </c>
      <c r="J241" s="9"/>
      <c r="K241" s="9">
        <f t="shared" si="26"/>
        <v>2</v>
      </c>
      <c r="L241" s="122">
        <f t="shared" si="27"/>
        <v>0.18181818181818182</v>
      </c>
      <c r="S241" s="39"/>
    </row>
    <row r="242" spans="1:19">
      <c r="A242" s="96">
        <v>18</v>
      </c>
      <c r="B242" s="70" t="s">
        <v>314</v>
      </c>
      <c r="C242" s="9"/>
      <c r="D242" s="9"/>
      <c r="E242" s="9"/>
      <c r="F242" s="9"/>
      <c r="G242" s="9"/>
      <c r="H242" s="9"/>
      <c r="I242" s="9">
        <v>1</v>
      </c>
      <c r="J242" s="9"/>
      <c r="K242" s="9">
        <f t="shared" si="26"/>
        <v>1</v>
      </c>
      <c r="L242" s="122">
        <f t="shared" si="27"/>
        <v>0.25</v>
      </c>
      <c r="S242" s="39"/>
    </row>
    <row r="243" spans="1:19">
      <c r="A243" s="96">
        <v>19</v>
      </c>
      <c r="B243" s="67" t="s">
        <v>244</v>
      </c>
      <c r="C243" s="9"/>
      <c r="D243" s="9"/>
      <c r="E243" s="9"/>
      <c r="F243" s="9">
        <v>1</v>
      </c>
      <c r="G243" s="9"/>
      <c r="H243" s="9"/>
      <c r="I243" s="9"/>
      <c r="J243" s="9"/>
      <c r="K243" s="9">
        <f t="shared" si="26"/>
        <v>1</v>
      </c>
      <c r="L243" s="122">
        <f t="shared" si="27"/>
        <v>0.2</v>
      </c>
      <c r="S243" s="39"/>
    </row>
    <row r="244" spans="1:19">
      <c r="A244" s="96">
        <v>20</v>
      </c>
      <c r="B244" s="67" t="s">
        <v>269</v>
      </c>
      <c r="C244" s="9"/>
      <c r="D244" s="9"/>
      <c r="E244" s="9"/>
      <c r="F244" s="9"/>
      <c r="G244" s="9">
        <v>1</v>
      </c>
      <c r="H244" s="9"/>
      <c r="I244" s="9"/>
      <c r="J244" s="9"/>
      <c r="K244" s="9">
        <f t="shared" si="26"/>
        <v>1</v>
      </c>
      <c r="L244" s="122">
        <f t="shared" si="27"/>
        <v>0.16666666666666666</v>
      </c>
      <c r="S244" s="39"/>
    </row>
    <row r="245" spans="1:19">
      <c r="A245" s="96">
        <v>21</v>
      </c>
      <c r="B245" s="67" t="s">
        <v>149</v>
      </c>
      <c r="C245" s="9"/>
      <c r="D245" s="9">
        <v>1</v>
      </c>
      <c r="E245" s="9"/>
      <c r="F245" s="9"/>
      <c r="G245" s="9"/>
      <c r="H245" s="9"/>
      <c r="I245" s="9"/>
      <c r="J245" s="9">
        <v>0</v>
      </c>
      <c r="K245" s="9">
        <f t="shared" si="26"/>
        <v>1</v>
      </c>
      <c r="L245" s="122">
        <f t="shared" si="27"/>
        <v>0.14285714285714285</v>
      </c>
      <c r="S245" s="39"/>
    </row>
    <row r="246" spans="1:19">
      <c r="A246" s="96">
        <v>22</v>
      </c>
      <c r="B246" s="67" t="s">
        <v>243</v>
      </c>
      <c r="C246" s="9"/>
      <c r="D246" s="9"/>
      <c r="E246" s="9"/>
      <c r="F246" s="9">
        <v>1</v>
      </c>
      <c r="G246" s="9"/>
      <c r="H246" s="9"/>
      <c r="I246" s="9"/>
      <c r="J246" s="9"/>
      <c r="K246" s="9">
        <f t="shared" si="26"/>
        <v>1</v>
      </c>
      <c r="L246" s="122">
        <f t="shared" si="27"/>
        <v>0.1111111111111111</v>
      </c>
      <c r="S246" s="39"/>
    </row>
    <row r="247" spans="1:19">
      <c r="A247" s="96">
        <v>23</v>
      </c>
      <c r="B247" s="67" t="s">
        <v>264</v>
      </c>
      <c r="C247" s="9"/>
      <c r="D247" s="9"/>
      <c r="E247" s="9"/>
      <c r="F247" s="9"/>
      <c r="G247" s="9">
        <v>0</v>
      </c>
      <c r="H247" s="9"/>
      <c r="I247" s="9"/>
      <c r="J247" s="9"/>
      <c r="K247" s="9">
        <f t="shared" si="26"/>
        <v>0</v>
      </c>
      <c r="L247" s="122">
        <f t="shared" si="27"/>
        <v>0</v>
      </c>
      <c r="S247" s="39"/>
    </row>
    <row r="248" spans="1:19">
      <c r="A248" s="96">
        <v>24</v>
      </c>
      <c r="B248" s="67" t="s">
        <v>265</v>
      </c>
      <c r="C248" s="9"/>
      <c r="D248" s="9"/>
      <c r="E248" s="9"/>
      <c r="F248" s="9"/>
      <c r="G248" s="9">
        <v>0</v>
      </c>
      <c r="H248" s="9"/>
      <c r="I248" s="9"/>
      <c r="J248" s="9"/>
      <c r="K248" s="9">
        <f t="shared" si="26"/>
        <v>0</v>
      </c>
      <c r="L248" s="122">
        <f t="shared" si="27"/>
        <v>0</v>
      </c>
      <c r="S248" s="39"/>
    </row>
    <row r="249" spans="1:19">
      <c r="A249" s="96">
        <v>25</v>
      </c>
      <c r="B249" s="70" t="s">
        <v>316</v>
      </c>
      <c r="C249" s="9"/>
      <c r="D249" s="9"/>
      <c r="E249" s="9"/>
      <c r="F249" s="9"/>
      <c r="G249" s="9"/>
      <c r="H249" s="9"/>
      <c r="I249" s="9">
        <v>0</v>
      </c>
      <c r="J249" s="9"/>
      <c r="K249" s="9">
        <f t="shared" si="26"/>
        <v>0</v>
      </c>
      <c r="L249" s="122">
        <f t="shared" si="27"/>
        <v>0</v>
      </c>
      <c r="S249" s="39"/>
    </row>
    <row r="250" spans="1:19">
      <c r="A250" s="96">
        <v>26</v>
      </c>
      <c r="B250" s="67" t="s">
        <v>267</v>
      </c>
      <c r="C250" s="9"/>
      <c r="D250" s="9"/>
      <c r="E250" s="9"/>
      <c r="F250" s="9"/>
      <c r="G250" s="9">
        <v>0</v>
      </c>
      <c r="H250" s="9"/>
      <c r="I250" s="9"/>
      <c r="J250" s="9"/>
      <c r="K250" s="9">
        <f t="shared" si="26"/>
        <v>0</v>
      </c>
      <c r="L250" s="122">
        <f t="shared" si="27"/>
        <v>0</v>
      </c>
      <c r="S250" s="39"/>
    </row>
    <row r="251" spans="1:19">
      <c r="A251" s="96">
        <v>27</v>
      </c>
      <c r="B251" s="35" t="s">
        <v>203</v>
      </c>
      <c r="C251" s="134"/>
      <c r="D251" s="134"/>
      <c r="E251" s="134">
        <v>0</v>
      </c>
      <c r="F251" s="134"/>
      <c r="G251" s="134"/>
      <c r="H251" s="134"/>
      <c r="I251" s="134"/>
      <c r="J251" s="134"/>
      <c r="K251" s="9">
        <f t="shared" si="26"/>
        <v>0</v>
      </c>
      <c r="L251" s="122">
        <f t="shared" si="27"/>
        <v>0</v>
      </c>
      <c r="S251" s="39"/>
    </row>
    <row r="252" spans="1:19" ht="13.5" thickBot="1">
      <c r="A252" s="98">
        <v>28</v>
      </c>
      <c r="B252" s="99" t="s">
        <v>205</v>
      </c>
      <c r="C252" s="123"/>
      <c r="D252" s="123"/>
      <c r="E252" s="123">
        <v>0</v>
      </c>
      <c r="F252" s="123">
        <v>0</v>
      </c>
      <c r="G252" s="123"/>
      <c r="H252" s="123"/>
      <c r="I252" s="123"/>
      <c r="J252" s="123"/>
      <c r="K252" s="123">
        <f t="shared" si="26"/>
        <v>0</v>
      </c>
      <c r="L252" s="124">
        <f t="shared" si="27"/>
        <v>0</v>
      </c>
      <c r="S252" s="39"/>
    </row>
    <row r="253" spans="1:19">
      <c r="A253" s="37"/>
      <c r="B253" s="121" t="s">
        <v>47</v>
      </c>
      <c r="C253" s="37">
        <f t="shared" ref="C253:K253" si="28">+SUM(C225:C252)</f>
        <v>5</v>
      </c>
      <c r="D253" s="37">
        <f t="shared" si="28"/>
        <v>15</v>
      </c>
      <c r="E253" s="37">
        <f t="shared" si="28"/>
        <v>20</v>
      </c>
      <c r="F253" s="37">
        <f t="shared" si="28"/>
        <v>15</v>
      </c>
      <c r="G253" s="37">
        <f>+SUM(G225:G252)</f>
        <v>18</v>
      </c>
      <c r="H253" s="37">
        <f t="shared" si="28"/>
        <v>7</v>
      </c>
      <c r="I253" s="37">
        <f t="shared" si="28"/>
        <v>9</v>
      </c>
      <c r="J253" s="37">
        <f t="shared" si="28"/>
        <v>15</v>
      </c>
      <c r="K253" s="37">
        <f t="shared" si="28"/>
        <v>104</v>
      </c>
      <c r="N253" s="10"/>
    </row>
    <row r="254" spans="1:19" ht="13.5" thickBot="1"/>
    <row r="255" spans="1:19">
      <c r="A255" s="89" t="s">
        <v>0</v>
      </c>
      <c r="B255" s="90" t="s">
        <v>1</v>
      </c>
      <c r="C255" s="159" t="s">
        <v>50</v>
      </c>
      <c r="D255" s="160"/>
      <c r="E255" s="160"/>
      <c r="F255" s="160"/>
      <c r="G255" s="160"/>
      <c r="H255" s="160"/>
      <c r="I255" s="160"/>
      <c r="J255" s="161"/>
      <c r="K255" s="164" t="s">
        <v>51</v>
      </c>
      <c r="L255" s="165"/>
    </row>
    <row r="256" spans="1:19" ht="105.95" customHeight="1">
      <c r="A256" s="93" t="s">
        <v>0</v>
      </c>
      <c r="B256" s="4" t="s">
        <v>1</v>
      </c>
      <c r="C256" s="5" t="s">
        <v>4</v>
      </c>
      <c r="D256" s="5" t="s">
        <v>5</v>
      </c>
      <c r="E256" s="5" t="s">
        <v>6</v>
      </c>
      <c r="F256" s="5" t="s">
        <v>7</v>
      </c>
      <c r="G256" s="6" t="s">
        <v>8</v>
      </c>
      <c r="H256" s="5" t="s">
        <v>9</v>
      </c>
      <c r="I256" s="6" t="s">
        <v>10</v>
      </c>
      <c r="J256" s="6" t="s">
        <v>11</v>
      </c>
      <c r="K256" s="7" t="s">
        <v>12</v>
      </c>
      <c r="L256" s="94" t="s">
        <v>46</v>
      </c>
    </row>
    <row r="257" spans="1:12">
      <c r="A257" s="96">
        <v>1</v>
      </c>
      <c r="B257" s="67" t="s">
        <v>16</v>
      </c>
      <c r="C257" s="9">
        <v>3</v>
      </c>
      <c r="D257" s="9">
        <v>5</v>
      </c>
      <c r="E257" s="9">
        <v>1</v>
      </c>
      <c r="F257" s="9">
        <v>4</v>
      </c>
      <c r="G257" s="9">
        <v>5</v>
      </c>
      <c r="H257" s="9">
        <v>2</v>
      </c>
      <c r="I257" s="9">
        <v>4</v>
      </c>
      <c r="J257" s="9">
        <v>5</v>
      </c>
      <c r="K257" s="9">
        <f t="shared" ref="K257:K284" si="29">SUM(C257:J257)</f>
        <v>29</v>
      </c>
      <c r="L257" s="122">
        <f t="shared" ref="L257:L284" si="30">K257/VLOOKUP(B257,$B$65:$K$92,10,0)</f>
        <v>0.56862745098039214</v>
      </c>
    </row>
    <row r="258" spans="1:12">
      <c r="A258" s="96">
        <v>2</v>
      </c>
      <c r="B258" s="67" t="s">
        <v>18</v>
      </c>
      <c r="C258" s="9">
        <v>2</v>
      </c>
      <c r="D258" s="9">
        <v>2</v>
      </c>
      <c r="E258" s="9">
        <v>2</v>
      </c>
      <c r="F258" s="9">
        <v>2</v>
      </c>
      <c r="G258" s="9">
        <v>1</v>
      </c>
      <c r="H258" s="9">
        <v>1</v>
      </c>
      <c r="I258" s="9">
        <v>4</v>
      </c>
      <c r="J258" s="9">
        <v>5</v>
      </c>
      <c r="K258" s="9">
        <f t="shared" si="29"/>
        <v>19</v>
      </c>
      <c r="L258" s="122">
        <f t="shared" si="30"/>
        <v>0.47499999999999998</v>
      </c>
    </row>
    <row r="259" spans="1:12">
      <c r="A259" s="96">
        <v>3</v>
      </c>
      <c r="B259" s="67" t="s">
        <v>15</v>
      </c>
      <c r="C259" s="9">
        <v>3</v>
      </c>
      <c r="D259" s="9">
        <v>2</v>
      </c>
      <c r="E259" s="9"/>
      <c r="F259" s="9">
        <v>6</v>
      </c>
      <c r="G259" s="9"/>
      <c r="H259" s="9">
        <v>2</v>
      </c>
      <c r="I259" s="9"/>
      <c r="J259" s="9">
        <v>1</v>
      </c>
      <c r="K259" s="9">
        <f t="shared" si="29"/>
        <v>14</v>
      </c>
      <c r="L259" s="122">
        <f t="shared" si="30"/>
        <v>0.51851851851851849</v>
      </c>
    </row>
    <row r="260" spans="1:12">
      <c r="A260" s="96">
        <v>4</v>
      </c>
      <c r="B260" s="70" t="s">
        <v>19</v>
      </c>
      <c r="C260" s="9">
        <v>0</v>
      </c>
      <c r="D260" s="9">
        <v>4</v>
      </c>
      <c r="E260" s="9">
        <v>4</v>
      </c>
      <c r="F260" s="9">
        <v>0</v>
      </c>
      <c r="G260" s="9">
        <v>0</v>
      </c>
      <c r="H260" s="9">
        <v>1</v>
      </c>
      <c r="I260" s="9">
        <v>1</v>
      </c>
      <c r="J260" s="9">
        <v>1</v>
      </c>
      <c r="K260" s="9">
        <f t="shared" si="29"/>
        <v>11</v>
      </c>
      <c r="L260" s="122">
        <f t="shared" si="30"/>
        <v>0.24444444444444444</v>
      </c>
    </row>
    <row r="261" spans="1:12">
      <c r="A261" s="96">
        <v>5</v>
      </c>
      <c r="B261" s="70" t="s">
        <v>313</v>
      </c>
      <c r="C261" s="9"/>
      <c r="D261" s="9"/>
      <c r="E261" s="9"/>
      <c r="F261" s="9"/>
      <c r="G261" s="9"/>
      <c r="H261" s="9">
        <v>5</v>
      </c>
      <c r="I261" s="9">
        <v>4</v>
      </c>
      <c r="J261" s="9">
        <v>1</v>
      </c>
      <c r="K261" s="9">
        <f t="shared" si="29"/>
        <v>10</v>
      </c>
      <c r="L261" s="122">
        <f t="shared" si="30"/>
        <v>0.47619047619047616</v>
      </c>
    </row>
    <row r="262" spans="1:12">
      <c r="A262" s="96">
        <v>6</v>
      </c>
      <c r="B262" s="67" t="s">
        <v>17</v>
      </c>
      <c r="C262" s="9">
        <v>0</v>
      </c>
      <c r="D262" s="9">
        <v>1</v>
      </c>
      <c r="E262" s="9">
        <v>1</v>
      </c>
      <c r="F262" s="9">
        <v>0</v>
      </c>
      <c r="G262" s="9">
        <v>2</v>
      </c>
      <c r="H262" s="9">
        <v>2</v>
      </c>
      <c r="I262" s="9">
        <v>1</v>
      </c>
      <c r="J262" s="9">
        <v>1</v>
      </c>
      <c r="K262" s="9">
        <f t="shared" si="29"/>
        <v>8</v>
      </c>
      <c r="L262" s="122">
        <f t="shared" si="30"/>
        <v>0.23529411764705882</v>
      </c>
    </row>
    <row r="263" spans="1:12">
      <c r="A263" s="96">
        <v>7</v>
      </c>
      <c r="B263" s="67" t="s">
        <v>267</v>
      </c>
      <c r="C263" s="9"/>
      <c r="D263" s="9"/>
      <c r="E263" s="9"/>
      <c r="F263" s="9"/>
      <c r="G263" s="9">
        <v>7</v>
      </c>
      <c r="H263" s="9"/>
      <c r="I263" s="9"/>
      <c r="J263" s="9"/>
      <c r="K263" s="9">
        <f t="shared" si="29"/>
        <v>7</v>
      </c>
      <c r="L263" s="122">
        <f t="shared" si="30"/>
        <v>0.77777777777777779</v>
      </c>
    </row>
    <row r="264" spans="1:12">
      <c r="A264" s="96">
        <v>8</v>
      </c>
      <c r="B264" s="67" t="s">
        <v>200</v>
      </c>
      <c r="C264" s="9"/>
      <c r="D264" s="9"/>
      <c r="E264" s="9">
        <v>6</v>
      </c>
      <c r="F264" s="9">
        <v>1</v>
      </c>
      <c r="G264" s="9"/>
      <c r="H264" s="9"/>
      <c r="I264" s="9"/>
      <c r="J264" s="9"/>
      <c r="K264" s="9">
        <f t="shared" si="29"/>
        <v>7</v>
      </c>
      <c r="L264" s="122">
        <f t="shared" si="30"/>
        <v>0.3888888888888889</v>
      </c>
    </row>
    <row r="265" spans="1:12">
      <c r="A265" s="96">
        <v>9</v>
      </c>
      <c r="B265" s="67" t="s">
        <v>150</v>
      </c>
      <c r="C265" s="9"/>
      <c r="D265" s="9">
        <v>3</v>
      </c>
      <c r="E265" s="9"/>
      <c r="F265" s="9"/>
      <c r="G265" s="9">
        <v>3</v>
      </c>
      <c r="H265" s="9"/>
      <c r="I265" s="9"/>
      <c r="J265" s="9">
        <v>0</v>
      </c>
      <c r="K265" s="9">
        <f t="shared" si="29"/>
        <v>6</v>
      </c>
      <c r="L265" s="122">
        <f t="shared" si="30"/>
        <v>0.375</v>
      </c>
    </row>
    <row r="266" spans="1:12">
      <c r="A266" s="96">
        <v>10</v>
      </c>
      <c r="B266" s="70" t="s">
        <v>315</v>
      </c>
      <c r="C266" s="9"/>
      <c r="D266" s="9"/>
      <c r="E266" s="9"/>
      <c r="F266" s="9"/>
      <c r="G266" s="9"/>
      <c r="H266" s="9"/>
      <c r="I266" s="9">
        <v>5</v>
      </c>
      <c r="J266" s="9">
        <v>0</v>
      </c>
      <c r="K266" s="9">
        <f t="shared" si="29"/>
        <v>5</v>
      </c>
      <c r="L266" s="122">
        <f t="shared" si="30"/>
        <v>0.41666666666666669</v>
      </c>
    </row>
    <row r="267" spans="1:12">
      <c r="A267" s="96">
        <v>11</v>
      </c>
      <c r="B267" s="67" t="s">
        <v>268</v>
      </c>
      <c r="C267" s="9"/>
      <c r="D267" s="9"/>
      <c r="E267" s="9"/>
      <c r="F267" s="9"/>
      <c r="G267" s="9">
        <v>4</v>
      </c>
      <c r="H267" s="9"/>
      <c r="I267" s="9"/>
      <c r="J267" s="9"/>
      <c r="K267" s="9">
        <f t="shared" si="29"/>
        <v>4</v>
      </c>
      <c r="L267" s="122">
        <f t="shared" si="30"/>
        <v>0.5</v>
      </c>
    </row>
    <row r="268" spans="1:12">
      <c r="A268" s="96">
        <v>12</v>
      </c>
      <c r="B268" s="67" t="s">
        <v>202</v>
      </c>
      <c r="C268" s="9"/>
      <c r="D268" s="9"/>
      <c r="E268" s="9">
        <v>4</v>
      </c>
      <c r="F268" s="9"/>
      <c r="G268" s="9"/>
      <c r="H268" s="9"/>
      <c r="I268" s="9"/>
      <c r="J268" s="9"/>
      <c r="K268" s="9">
        <f t="shared" si="29"/>
        <v>4</v>
      </c>
      <c r="L268" s="122">
        <f t="shared" si="30"/>
        <v>0.44444444444444442</v>
      </c>
    </row>
    <row r="269" spans="1:12">
      <c r="A269" s="96">
        <v>13</v>
      </c>
      <c r="B269" s="67" t="s">
        <v>148</v>
      </c>
      <c r="C269" s="9"/>
      <c r="D269" s="9">
        <v>3</v>
      </c>
      <c r="E269" s="9"/>
      <c r="F269" s="9"/>
      <c r="G269" s="9"/>
      <c r="H269" s="9"/>
      <c r="I269" s="9">
        <v>1</v>
      </c>
      <c r="J269" s="9"/>
      <c r="K269" s="9">
        <f t="shared" si="29"/>
        <v>4</v>
      </c>
      <c r="L269" s="122">
        <f t="shared" si="30"/>
        <v>0.36363636363636365</v>
      </c>
    </row>
    <row r="270" spans="1:12">
      <c r="A270" s="96">
        <v>14</v>
      </c>
      <c r="B270" s="67" t="s">
        <v>151</v>
      </c>
      <c r="C270" s="9"/>
      <c r="D270" s="9">
        <v>3</v>
      </c>
      <c r="E270" s="9"/>
      <c r="F270" s="9">
        <v>0</v>
      </c>
      <c r="G270" s="9"/>
      <c r="H270" s="9"/>
      <c r="I270" s="9"/>
      <c r="J270" s="9"/>
      <c r="K270" s="9">
        <f t="shared" si="29"/>
        <v>3</v>
      </c>
      <c r="L270" s="122">
        <f t="shared" si="30"/>
        <v>0.33333333333333331</v>
      </c>
    </row>
    <row r="271" spans="1:12">
      <c r="A271" s="96">
        <v>15</v>
      </c>
      <c r="B271" s="67" t="s">
        <v>201</v>
      </c>
      <c r="C271" s="9"/>
      <c r="D271" s="9"/>
      <c r="E271" s="9">
        <v>3</v>
      </c>
      <c r="F271" s="9"/>
      <c r="G271" s="9"/>
      <c r="H271" s="9"/>
      <c r="I271" s="9"/>
      <c r="J271" s="9"/>
      <c r="K271" s="9">
        <f t="shared" si="29"/>
        <v>3</v>
      </c>
      <c r="L271" s="122">
        <f t="shared" si="30"/>
        <v>0.33333333333333331</v>
      </c>
    </row>
    <row r="272" spans="1:12">
      <c r="A272" s="96">
        <v>16</v>
      </c>
      <c r="B272" s="67" t="s">
        <v>243</v>
      </c>
      <c r="C272" s="9"/>
      <c r="D272" s="9"/>
      <c r="E272" s="9"/>
      <c r="F272" s="9">
        <v>2</v>
      </c>
      <c r="G272" s="9"/>
      <c r="H272" s="9"/>
      <c r="I272" s="9"/>
      <c r="J272" s="9"/>
      <c r="K272" s="9">
        <f t="shared" si="29"/>
        <v>2</v>
      </c>
      <c r="L272" s="122">
        <f t="shared" si="30"/>
        <v>0.22222222222222221</v>
      </c>
    </row>
    <row r="273" spans="1:14">
      <c r="A273" s="96">
        <v>17</v>
      </c>
      <c r="B273" s="70" t="s">
        <v>314</v>
      </c>
      <c r="C273" s="9"/>
      <c r="D273" s="9"/>
      <c r="E273" s="9"/>
      <c r="F273" s="9"/>
      <c r="G273" s="9"/>
      <c r="H273" s="9"/>
      <c r="I273" s="9">
        <v>1</v>
      </c>
      <c r="J273" s="9"/>
      <c r="K273" s="9">
        <f t="shared" si="29"/>
        <v>1</v>
      </c>
      <c r="L273" s="122">
        <f t="shared" si="30"/>
        <v>0.25</v>
      </c>
    </row>
    <row r="274" spans="1:14">
      <c r="A274" s="96">
        <v>18</v>
      </c>
      <c r="B274" s="67" t="s">
        <v>265</v>
      </c>
      <c r="C274" s="9"/>
      <c r="D274" s="9"/>
      <c r="E274" s="9"/>
      <c r="F274" s="9"/>
      <c r="G274" s="9">
        <v>1</v>
      </c>
      <c r="H274" s="9"/>
      <c r="I274" s="9"/>
      <c r="J274" s="9"/>
      <c r="K274" s="9">
        <f t="shared" si="29"/>
        <v>1</v>
      </c>
      <c r="L274" s="122">
        <f t="shared" si="30"/>
        <v>0.25</v>
      </c>
    </row>
    <row r="275" spans="1:14">
      <c r="A275" s="96">
        <v>19</v>
      </c>
      <c r="B275" s="67" t="s">
        <v>266</v>
      </c>
      <c r="C275" s="9"/>
      <c r="D275" s="9"/>
      <c r="E275" s="9"/>
      <c r="F275" s="9"/>
      <c r="G275" s="9">
        <v>1</v>
      </c>
      <c r="H275" s="9"/>
      <c r="I275" s="9"/>
      <c r="J275" s="9"/>
      <c r="K275" s="9">
        <f t="shared" si="29"/>
        <v>1</v>
      </c>
      <c r="L275" s="122">
        <f t="shared" si="30"/>
        <v>0.2</v>
      </c>
    </row>
    <row r="276" spans="1:14">
      <c r="A276" s="96">
        <v>20</v>
      </c>
      <c r="B276" s="67" t="s">
        <v>244</v>
      </c>
      <c r="C276" s="9"/>
      <c r="D276" s="9"/>
      <c r="E276" s="9"/>
      <c r="F276" s="9">
        <v>1</v>
      </c>
      <c r="G276" s="9"/>
      <c r="H276" s="9"/>
      <c r="I276" s="9"/>
      <c r="J276" s="9"/>
      <c r="K276" s="9">
        <f t="shared" si="29"/>
        <v>1</v>
      </c>
      <c r="L276" s="122">
        <f t="shared" si="30"/>
        <v>0.2</v>
      </c>
    </row>
    <row r="277" spans="1:14">
      <c r="A277" s="96">
        <v>21</v>
      </c>
      <c r="B277" s="67" t="s">
        <v>269</v>
      </c>
      <c r="C277" s="9"/>
      <c r="D277" s="9"/>
      <c r="E277" s="9"/>
      <c r="F277" s="9"/>
      <c r="G277" s="9">
        <v>1</v>
      </c>
      <c r="H277" s="9"/>
      <c r="I277" s="9"/>
      <c r="J277" s="9"/>
      <c r="K277" s="9">
        <f t="shared" si="29"/>
        <v>1</v>
      </c>
      <c r="L277" s="122">
        <f t="shared" si="30"/>
        <v>0.16666666666666666</v>
      </c>
    </row>
    <row r="278" spans="1:14">
      <c r="A278" s="96">
        <v>22</v>
      </c>
      <c r="B278" s="67" t="s">
        <v>149</v>
      </c>
      <c r="C278" s="9"/>
      <c r="D278" s="9">
        <v>1</v>
      </c>
      <c r="E278" s="9"/>
      <c r="F278" s="9"/>
      <c r="G278" s="9"/>
      <c r="H278" s="9"/>
      <c r="I278" s="9"/>
      <c r="J278" s="9">
        <v>0</v>
      </c>
      <c r="K278" s="9">
        <f t="shared" si="29"/>
        <v>1</v>
      </c>
      <c r="L278" s="122">
        <f t="shared" si="30"/>
        <v>0.14285714285714285</v>
      </c>
    </row>
    <row r="279" spans="1:14">
      <c r="A279" s="96">
        <v>23</v>
      </c>
      <c r="B279" s="67" t="s">
        <v>205</v>
      </c>
      <c r="C279" s="9"/>
      <c r="D279" s="9"/>
      <c r="E279" s="9">
        <v>0</v>
      </c>
      <c r="F279" s="9">
        <v>1</v>
      </c>
      <c r="G279" s="9"/>
      <c r="H279" s="9"/>
      <c r="I279" s="9"/>
      <c r="J279" s="9"/>
      <c r="K279" s="9">
        <f t="shared" si="29"/>
        <v>1</v>
      </c>
      <c r="L279" s="122">
        <f t="shared" si="30"/>
        <v>0.125</v>
      </c>
    </row>
    <row r="280" spans="1:14">
      <c r="A280" s="96">
        <v>24</v>
      </c>
      <c r="B280" s="67" t="s">
        <v>152</v>
      </c>
      <c r="C280" s="9"/>
      <c r="D280" s="9">
        <v>0</v>
      </c>
      <c r="E280" s="9"/>
      <c r="F280" s="9">
        <v>1</v>
      </c>
      <c r="G280" s="9"/>
      <c r="H280" s="9"/>
      <c r="I280" s="9">
        <v>0</v>
      </c>
      <c r="J280" s="9"/>
      <c r="K280" s="9">
        <f t="shared" si="29"/>
        <v>1</v>
      </c>
      <c r="L280" s="122">
        <f t="shared" si="30"/>
        <v>6.25E-2</v>
      </c>
    </row>
    <row r="281" spans="1:14">
      <c r="A281" s="96">
        <v>25</v>
      </c>
      <c r="B281" s="67" t="s">
        <v>264</v>
      </c>
      <c r="C281" s="9"/>
      <c r="D281" s="9"/>
      <c r="E281" s="9"/>
      <c r="F281" s="9"/>
      <c r="G281" s="9">
        <v>0</v>
      </c>
      <c r="H281" s="9"/>
      <c r="I281" s="9"/>
      <c r="J281" s="9"/>
      <c r="K281" s="9">
        <f t="shared" si="29"/>
        <v>0</v>
      </c>
      <c r="L281" s="122">
        <f t="shared" si="30"/>
        <v>0</v>
      </c>
    </row>
    <row r="282" spans="1:14">
      <c r="A282" s="96">
        <v>26</v>
      </c>
      <c r="B282" s="70" t="s">
        <v>316</v>
      </c>
      <c r="C282" s="9"/>
      <c r="D282" s="9"/>
      <c r="E282" s="9"/>
      <c r="F282" s="9"/>
      <c r="G282" s="9"/>
      <c r="H282" s="9"/>
      <c r="I282" s="9">
        <v>0</v>
      </c>
      <c r="J282" s="9"/>
      <c r="K282" s="9">
        <f t="shared" si="29"/>
        <v>0</v>
      </c>
      <c r="L282" s="122">
        <f t="shared" si="30"/>
        <v>0</v>
      </c>
    </row>
    <row r="283" spans="1:14">
      <c r="A283" s="96">
        <v>27</v>
      </c>
      <c r="B283" s="135" t="s">
        <v>203</v>
      </c>
      <c r="C283" s="134"/>
      <c r="D283" s="134"/>
      <c r="E283" s="134">
        <v>0</v>
      </c>
      <c r="F283" s="134"/>
      <c r="G283" s="134"/>
      <c r="H283" s="134"/>
      <c r="I283" s="134"/>
      <c r="J283" s="134"/>
      <c r="K283" s="9">
        <f t="shared" si="29"/>
        <v>0</v>
      </c>
      <c r="L283" s="122">
        <f t="shared" si="30"/>
        <v>0</v>
      </c>
    </row>
    <row r="284" spans="1:14" ht="13.5" thickBot="1">
      <c r="A284" s="98">
        <v>28</v>
      </c>
      <c r="B284" s="99" t="s">
        <v>204</v>
      </c>
      <c r="C284" s="123"/>
      <c r="D284" s="123"/>
      <c r="E284" s="123">
        <v>0</v>
      </c>
      <c r="F284" s="123"/>
      <c r="G284" s="123"/>
      <c r="H284" s="123"/>
      <c r="I284" s="123"/>
      <c r="J284" s="123"/>
      <c r="K284" s="123">
        <f t="shared" si="29"/>
        <v>0</v>
      </c>
      <c r="L284" s="124">
        <f t="shared" si="30"/>
        <v>0</v>
      </c>
    </row>
    <row r="285" spans="1:14">
      <c r="A285" s="37"/>
      <c r="B285" s="121" t="s">
        <v>47</v>
      </c>
      <c r="C285" s="37">
        <f t="shared" ref="C285:K285" si="31">+SUM(C257:C284)</f>
        <v>8</v>
      </c>
      <c r="D285" s="37">
        <f t="shared" si="31"/>
        <v>24</v>
      </c>
      <c r="E285" s="37">
        <f t="shared" si="31"/>
        <v>21</v>
      </c>
      <c r="F285" s="37">
        <f t="shared" si="31"/>
        <v>18</v>
      </c>
      <c r="G285" s="37">
        <f t="shared" si="31"/>
        <v>25</v>
      </c>
      <c r="H285" s="37">
        <f t="shared" si="31"/>
        <v>13</v>
      </c>
      <c r="I285" s="37">
        <f t="shared" si="31"/>
        <v>21</v>
      </c>
      <c r="J285" s="37">
        <f t="shared" si="31"/>
        <v>14</v>
      </c>
      <c r="K285" s="37">
        <f t="shared" si="31"/>
        <v>144</v>
      </c>
      <c r="N285" s="10"/>
    </row>
    <row r="287" spans="1:14">
      <c r="B287" s="41" t="s">
        <v>24</v>
      </c>
      <c r="C287" s="169" t="s">
        <v>52</v>
      </c>
      <c r="D287" s="169"/>
      <c r="E287" s="169"/>
      <c r="F287" s="169"/>
      <c r="G287" s="169"/>
      <c r="H287" s="169"/>
    </row>
    <row r="288" spans="1:14">
      <c r="B288" s="41" t="s">
        <v>25</v>
      </c>
      <c r="C288" s="169" t="s">
        <v>53</v>
      </c>
      <c r="D288" s="169"/>
      <c r="E288" s="169"/>
      <c r="F288" s="169"/>
      <c r="G288" s="169"/>
      <c r="H288" s="169"/>
    </row>
    <row r="289" spans="2:8">
      <c r="B289" s="41" t="s">
        <v>26</v>
      </c>
      <c r="C289" s="169" t="s">
        <v>54</v>
      </c>
      <c r="D289" s="169"/>
      <c r="E289" s="169"/>
      <c r="F289" s="169"/>
      <c r="G289" s="169"/>
      <c r="H289" s="169"/>
    </row>
    <row r="290" spans="2:8">
      <c r="B290" s="41" t="s">
        <v>32</v>
      </c>
      <c r="C290" s="169" t="s">
        <v>55</v>
      </c>
      <c r="D290" s="169"/>
      <c r="E290" s="169"/>
      <c r="F290" s="169"/>
      <c r="G290" s="169"/>
      <c r="H290" s="169"/>
    </row>
    <row r="291" spans="2:8">
      <c r="B291" s="41" t="s">
        <v>56</v>
      </c>
      <c r="C291" s="169" t="s">
        <v>57</v>
      </c>
      <c r="D291" s="169"/>
      <c r="E291" s="169"/>
      <c r="F291" s="169"/>
      <c r="G291" s="169"/>
      <c r="H291" s="169"/>
    </row>
    <row r="292" spans="2:8">
      <c r="B292" s="41" t="s">
        <v>34</v>
      </c>
      <c r="C292" s="169" t="s">
        <v>58</v>
      </c>
      <c r="D292" s="169"/>
      <c r="E292" s="169"/>
      <c r="F292" s="169"/>
      <c r="G292" s="169"/>
      <c r="H292" s="169"/>
    </row>
    <row r="293" spans="2:8">
      <c r="B293" s="41" t="s">
        <v>41</v>
      </c>
      <c r="C293" s="169" t="s">
        <v>59</v>
      </c>
      <c r="D293" s="169"/>
      <c r="E293" s="169"/>
      <c r="F293" s="169"/>
      <c r="G293" s="169"/>
      <c r="H293" s="169"/>
    </row>
    <row r="294" spans="2:8">
      <c r="B294" s="41" t="s">
        <v>60</v>
      </c>
      <c r="C294" s="169" t="s">
        <v>61</v>
      </c>
      <c r="D294" s="169"/>
      <c r="E294" s="169"/>
      <c r="F294" s="169"/>
      <c r="G294" s="169"/>
      <c r="H294" s="169"/>
    </row>
    <row r="295" spans="2:8">
      <c r="B295" s="41" t="s">
        <v>43</v>
      </c>
      <c r="C295" s="169" t="s">
        <v>62</v>
      </c>
      <c r="D295" s="169"/>
      <c r="E295" s="169"/>
      <c r="F295" s="169"/>
      <c r="G295" s="169"/>
      <c r="H295" s="169"/>
    </row>
    <row r="296" spans="2:8">
      <c r="B296" s="41" t="s">
        <v>45</v>
      </c>
      <c r="C296" s="169" t="s">
        <v>63</v>
      </c>
      <c r="D296" s="169"/>
      <c r="E296" s="169"/>
      <c r="F296" s="169"/>
      <c r="G296" s="169"/>
      <c r="H296" s="169"/>
    </row>
    <row r="297" spans="2:8">
      <c r="B297" s="41" t="s">
        <v>49</v>
      </c>
      <c r="C297" s="169" t="s">
        <v>64</v>
      </c>
      <c r="D297" s="169"/>
      <c r="E297" s="169"/>
      <c r="F297" s="169"/>
      <c r="G297" s="169"/>
      <c r="H297" s="169"/>
    </row>
    <row r="298" spans="2:8">
      <c r="B298" s="41" t="s">
        <v>65</v>
      </c>
      <c r="C298" s="169" t="s">
        <v>66</v>
      </c>
      <c r="D298" s="169"/>
      <c r="E298" s="169"/>
      <c r="F298" s="169"/>
      <c r="G298" s="169"/>
      <c r="H298" s="169"/>
    </row>
  </sheetData>
  <sheetProtection selectLockedCells="1" selectUnlockedCells="1"/>
  <sortState ref="B257:L284">
    <sortCondition descending="1" ref="K257:K284"/>
    <sortCondition descending="1" ref="L257:L284"/>
    <sortCondition ref="B257:B284"/>
  </sortState>
  <mergeCells count="60">
    <mergeCell ref="C297:H297"/>
    <mergeCell ref="C298:H298"/>
    <mergeCell ref="C291:H291"/>
    <mergeCell ref="C292:H292"/>
    <mergeCell ref="C293:H293"/>
    <mergeCell ref="C294:H294"/>
    <mergeCell ref="C295:H295"/>
    <mergeCell ref="C296:H296"/>
    <mergeCell ref="K255:L255"/>
    <mergeCell ref="C287:H287"/>
    <mergeCell ref="C288:H288"/>
    <mergeCell ref="C289:H289"/>
    <mergeCell ref="C290:H290"/>
    <mergeCell ref="C255:J255"/>
    <mergeCell ref="K191:L191"/>
    <mergeCell ref="K223:L223"/>
    <mergeCell ref="A160:A161"/>
    <mergeCell ref="B160:B161"/>
    <mergeCell ref="C160:E160"/>
    <mergeCell ref="F160:H160"/>
    <mergeCell ref="I160:K160"/>
    <mergeCell ref="L160:N160"/>
    <mergeCell ref="C191:J191"/>
    <mergeCell ref="C223:J223"/>
    <mergeCell ref="AA95:AC95"/>
    <mergeCell ref="C126:Z126"/>
    <mergeCell ref="O127:Q127"/>
    <mergeCell ref="O95:Q95"/>
    <mergeCell ref="AA160:AC160"/>
    <mergeCell ref="O160:Q160"/>
    <mergeCell ref="C159:Z159"/>
    <mergeCell ref="U160:W160"/>
    <mergeCell ref="X160:Z160"/>
    <mergeCell ref="R160:T160"/>
    <mergeCell ref="L127:N127"/>
    <mergeCell ref="R127:T127"/>
    <mergeCell ref="U127:W127"/>
    <mergeCell ref="X127:Z127"/>
    <mergeCell ref="AA127:AC127"/>
    <mergeCell ref="R95:T95"/>
    <mergeCell ref="A127:A128"/>
    <mergeCell ref="B127:B128"/>
    <mergeCell ref="C127:E127"/>
    <mergeCell ref="F127:H127"/>
    <mergeCell ref="I127:K127"/>
    <mergeCell ref="K1:M1"/>
    <mergeCell ref="C1:J1"/>
    <mergeCell ref="C63:J63"/>
    <mergeCell ref="A95:A96"/>
    <mergeCell ref="B95:B96"/>
    <mergeCell ref="C95:E95"/>
    <mergeCell ref="F95:H95"/>
    <mergeCell ref="I95:K95"/>
    <mergeCell ref="C94:Z94"/>
    <mergeCell ref="L95:N95"/>
    <mergeCell ref="U95:W95"/>
    <mergeCell ref="X95:Z95"/>
    <mergeCell ref="K32:M32"/>
    <mergeCell ref="K63:M63"/>
    <mergeCell ref="C32:J32"/>
  </mergeCells>
  <pageMargins left="0.78749999999999998" right="0.78749999999999998" top="0.78749999999999998" bottom="0.78749999999999998" header="0.51180555555555551" footer="0.51180555555555551"/>
  <pageSetup paperSize="9" scale="105" orientation="portrait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H12" sqref="H12"/>
    </sheetView>
  </sheetViews>
  <sheetFormatPr defaultColWidth="11.5703125" defaultRowHeight="12.75"/>
  <cols>
    <col min="1" max="1" width="7.140625" customWidth="1"/>
    <col min="2" max="2" width="20.85546875" customWidth="1"/>
  </cols>
  <sheetData>
    <row r="1" spans="1:6">
      <c r="A1" s="42" t="s">
        <v>67</v>
      </c>
      <c r="B1" s="43" t="s">
        <v>68</v>
      </c>
      <c r="C1" s="42" t="s">
        <v>69</v>
      </c>
      <c r="D1" s="42" t="s">
        <v>70</v>
      </c>
      <c r="E1" s="42" t="s">
        <v>71</v>
      </c>
      <c r="F1" s="42" t="s">
        <v>72</v>
      </c>
    </row>
    <row r="2" spans="1:6">
      <c r="A2" s="42">
        <v>1</v>
      </c>
      <c r="B2" s="43" t="s">
        <v>16</v>
      </c>
      <c r="C2" s="42">
        <v>8</v>
      </c>
      <c r="D2" s="42">
        <v>44</v>
      </c>
      <c r="E2" s="42">
        <v>88</v>
      </c>
      <c r="F2" s="44">
        <v>6602</v>
      </c>
    </row>
    <row r="3" spans="1:6">
      <c r="A3" s="45">
        <v>2</v>
      </c>
      <c r="B3" s="21" t="s">
        <v>15</v>
      </c>
      <c r="C3" s="45">
        <v>5</v>
      </c>
      <c r="D3" s="22">
        <v>25</v>
      </c>
      <c r="E3" s="22">
        <v>49</v>
      </c>
      <c r="F3" s="23">
        <v>1920</v>
      </c>
    </row>
    <row r="4" spans="1:6">
      <c r="A4" s="45">
        <v>3</v>
      </c>
      <c r="B4" s="21" t="s">
        <v>18</v>
      </c>
      <c r="C4" s="45">
        <v>8</v>
      </c>
      <c r="D4" s="22">
        <v>38</v>
      </c>
      <c r="E4" s="22">
        <v>49</v>
      </c>
      <c r="F4" s="23">
        <v>-1462</v>
      </c>
    </row>
    <row r="5" spans="1:6">
      <c r="A5" s="45">
        <v>4</v>
      </c>
      <c r="B5" s="21" t="s">
        <v>19</v>
      </c>
      <c r="C5" s="45">
        <v>8</v>
      </c>
      <c r="D5" s="22">
        <v>41</v>
      </c>
      <c r="E5" s="22">
        <v>49</v>
      </c>
      <c r="F5" s="23">
        <v>-1773</v>
      </c>
    </row>
    <row r="6" spans="1:6">
      <c r="A6" s="45">
        <v>5</v>
      </c>
      <c r="B6" s="21" t="s">
        <v>17</v>
      </c>
      <c r="C6" s="45">
        <v>8</v>
      </c>
      <c r="D6" s="22">
        <v>34</v>
      </c>
      <c r="E6" s="22">
        <v>41</v>
      </c>
      <c r="F6" s="23">
        <v>-1616</v>
      </c>
    </row>
    <row r="7" spans="1:6">
      <c r="A7" s="45">
        <v>6</v>
      </c>
      <c r="B7" s="21" t="s">
        <v>313</v>
      </c>
      <c r="C7" s="45">
        <v>3</v>
      </c>
      <c r="D7" s="22">
        <v>17</v>
      </c>
      <c r="E7" s="22">
        <v>27</v>
      </c>
      <c r="F7" s="23">
        <v>-425</v>
      </c>
    </row>
    <row r="8" spans="1:6">
      <c r="A8" s="45">
        <v>7</v>
      </c>
      <c r="B8" s="21" t="s">
        <v>200</v>
      </c>
      <c r="C8" s="45">
        <v>2</v>
      </c>
      <c r="D8" s="22">
        <v>14</v>
      </c>
      <c r="E8" s="22">
        <v>22</v>
      </c>
      <c r="F8" s="23">
        <v>1665</v>
      </c>
    </row>
    <row r="9" spans="1:6">
      <c r="A9" s="45">
        <v>8</v>
      </c>
      <c r="B9" s="21" t="s">
        <v>150</v>
      </c>
      <c r="C9" s="45">
        <v>3</v>
      </c>
      <c r="D9" s="22">
        <v>16</v>
      </c>
      <c r="E9" s="22">
        <v>18</v>
      </c>
      <c r="F9" s="23">
        <v>-341</v>
      </c>
    </row>
    <row r="10" spans="1:6">
      <c r="A10" s="45">
        <v>9</v>
      </c>
      <c r="B10" s="21" t="s">
        <v>315</v>
      </c>
      <c r="C10" s="45">
        <v>2</v>
      </c>
      <c r="D10" s="22">
        <v>10</v>
      </c>
      <c r="E10" s="22">
        <v>17</v>
      </c>
      <c r="F10" s="23">
        <v>291</v>
      </c>
    </row>
    <row r="11" spans="1:6">
      <c r="A11" s="45">
        <v>10</v>
      </c>
      <c r="B11" s="21" t="s">
        <v>152</v>
      </c>
      <c r="C11" s="45">
        <v>3</v>
      </c>
      <c r="D11" s="22">
        <v>14</v>
      </c>
      <c r="E11" s="22">
        <v>16</v>
      </c>
      <c r="F11" s="23">
        <v>-552</v>
      </c>
    </row>
    <row r="12" spans="1:6">
      <c r="A12" s="45">
        <v>11</v>
      </c>
      <c r="B12" s="21" t="s">
        <v>148</v>
      </c>
      <c r="C12" s="45">
        <v>2</v>
      </c>
      <c r="D12" s="22">
        <v>10</v>
      </c>
      <c r="E12" s="22">
        <v>15</v>
      </c>
      <c r="F12" s="23">
        <v>-822</v>
      </c>
    </row>
    <row r="13" spans="1:6">
      <c r="A13" s="45">
        <v>12</v>
      </c>
      <c r="B13" s="21" t="s">
        <v>268</v>
      </c>
      <c r="C13" s="45">
        <v>1</v>
      </c>
      <c r="D13" s="22">
        <v>7</v>
      </c>
      <c r="E13" s="22">
        <v>13</v>
      </c>
      <c r="F13" s="23">
        <v>224</v>
      </c>
    </row>
    <row r="14" spans="1:6">
      <c r="A14" s="45">
        <v>13</v>
      </c>
      <c r="B14" s="21" t="s">
        <v>267</v>
      </c>
      <c r="C14" s="45">
        <v>1</v>
      </c>
      <c r="D14" s="22">
        <v>8</v>
      </c>
      <c r="E14" s="22">
        <v>11</v>
      </c>
      <c r="F14" s="23">
        <v>384</v>
      </c>
    </row>
    <row r="15" spans="1:6">
      <c r="A15" s="45">
        <v>14</v>
      </c>
      <c r="B15" s="21" t="s">
        <v>201</v>
      </c>
      <c r="C15" s="45">
        <v>1</v>
      </c>
      <c r="D15" s="22">
        <v>7</v>
      </c>
      <c r="E15" s="22">
        <v>11</v>
      </c>
      <c r="F15" s="23">
        <v>-216</v>
      </c>
    </row>
    <row r="16" spans="1:6">
      <c r="A16" s="45">
        <v>15</v>
      </c>
      <c r="B16" s="21" t="s">
        <v>149</v>
      </c>
      <c r="C16" s="45">
        <v>2</v>
      </c>
      <c r="D16" s="22">
        <v>7</v>
      </c>
      <c r="E16" s="22">
        <v>10</v>
      </c>
      <c r="F16" s="23">
        <v>-692</v>
      </c>
    </row>
    <row r="17" spans="1:6">
      <c r="A17" s="45">
        <v>16</v>
      </c>
      <c r="B17" s="21" t="s">
        <v>202</v>
      </c>
      <c r="C17" s="45">
        <v>1</v>
      </c>
      <c r="D17" s="22">
        <v>7</v>
      </c>
      <c r="E17" s="22">
        <v>8</v>
      </c>
      <c r="F17" s="23">
        <v>50</v>
      </c>
    </row>
    <row r="18" spans="1:6">
      <c r="A18" s="45">
        <v>17</v>
      </c>
      <c r="B18" s="21" t="s">
        <v>243</v>
      </c>
      <c r="C18" s="45">
        <v>1</v>
      </c>
      <c r="D18" s="22">
        <v>7</v>
      </c>
      <c r="E18" s="22">
        <v>8</v>
      </c>
      <c r="F18" s="23">
        <v>-741</v>
      </c>
    </row>
    <row r="19" spans="1:6">
      <c r="A19" s="45">
        <v>18</v>
      </c>
      <c r="B19" s="21" t="s">
        <v>244</v>
      </c>
      <c r="C19" s="45">
        <v>1</v>
      </c>
      <c r="D19" s="22">
        <v>5</v>
      </c>
      <c r="E19" s="22">
        <v>7</v>
      </c>
      <c r="F19" s="23">
        <v>706</v>
      </c>
    </row>
    <row r="20" spans="1:6">
      <c r="A20" s="45">
        <v>19</v>
      </c>
      <c r="B20" s="21" t="s">
        <v>266</v>
      </c>
      <c r="C20" s="45">
        <v>1</v>
      </c>
      <c r="D20" s="22">
        <v>5</v>
      </c>
      <c r="E20" s="22">
        <v>7</v>
      </c>
      <c r="F20" s="23">
        <v>178</v>
      </c>
    </row>
    <row r="21" spans="1:6">
      <c r="A21" s="45">
        <v>20</v>
      </c>
      <c r="B21" s="21" t="s">
        <v>151</v>
      </c>
      <c r="C21" s="45">
        <v>2</v>
      </c>
      <c r="D21" s="22">
        <v>9</v>
      </c>
      <c r="E21" s="22">
        <v>7</v>
      </c>
      <c r="F21" s="23">
        <v>-707</v>
      </c>
    </row>
    <row r="22" spans="1:6">
      <c r="A22" s="45">
        <v>21</v>
      </c>
      <c r="B22" s="21" t="s">
        <v>205</v>
      </c>
      <c r="C22" s="45">
        <v>2</v>
      </c>
      <c r="D22" s="22">
        <v>8</v>
      </c>
      <c r="E22" s="22">
        <v>6</v>
      </c>
      <c r="F22" s="23">
        <v>-284</v>
      </c>
    </row>
    <row r="23" spans="1:6">
      <c r="A23" s="45">
        <v>22</v>
      </c>
      <c r="B23" s="21" t="s">
        <v>203</v>
      </c>
      <c r="C23" s="45">
        <v>1</v>
      </c>
      <c r="D23" s="22">
        <v>5</v>
      </c>
      <c r="E23" s="22">
        <v>6</v>
      </c>
      <c r="F23" s="23">
        <v>-321</v>
      </c>
    </row>
    <row r="24" spans="1:6">
      <c r="A24" s="45">
        <v>23</v>
      </c>
      <c r="B24" s="21" t="s">
        <v>314</v>
      </c>
      <c r="C24" s="45">
        <v>1</v>
      </c>
      <c r="D24" s="22">
        <v>4</v>
      </c>
      <c r="E24" s="22">
        <v>5</v>
      </c>
      <c r="F24" s="23">
        <v>-30</v>
      </c>
    </row>
    <row r="25" spans="1:6">
      <c r="A25" s="45">
        <v>24</v>
      </c>
      <c r="B25" s="21" t="s">
        <v>269</v>
      </c>
      <c r="C25" s="45">
        <v>1</v>
      </c>
      <c r="D25" s="22">
        <v>6</v>
      </c>
      <c r="E25" s="22">
        <v>4</v>
      </c>
      <c r="F25" s="23">
        <v>-187</v>
      </c>
    </row>
    <row r="26" spans="1:6">
      <c r="A26" s="45">
        <v>25</v>
      </c>
      <c r="B26" s="21" t="s">
        <v>204</v>
      </c>
      <c r="C26" s="45">
        <v>1</v>
      </c>
      <c r="D26" s="22">
        <v>5</v>
      </c>
      <c r="E26" s="22">
        <v>4</v>
      </c>
      <c r="F26" s="23">
        <v>-408</v>
      </c>
    </row>
    <row r="27" spans="1:6">
      <c r="A27" s="45">
        <v>26</v>
      </c>
      <c r="B27" s="21" t="s">
        <v>264</v>
      </c>
      <c r="C27" s="45">
        <v>1</v>
      </c>
      <c r="D27" s="22">
        <v>5</v>
      </c>
      <c r="E27" s="22">
        <v>3</v>
      </c>
      <c r="F27" s="23">
        <v>-489</v>
      </c>
    </row>
    <row r="28" spans="1:6">
      <c r="A28" s="45">
        <v>27</v>
      </c>
      <c r="B28" s="21" t="s">
        <v>316</v>
      </c>
      <c r="C28" s="45">
        <v>1</v>
      </c>
      <c r="D28" s="22">
        <v>4</v>
      </c>
      <c r="E28" s="22">
        <v>2</v>
      </c>
      <c r="F28" s="23">
        <v>-334</v>
      </c>
    </row>
    <row r="29" spans="1:6">
      <c r="A29" s="45">
        <v>28</v>
      </c>
      <c r="B29" s="21" t="s">
        <v>265</v>
      </c>
      <c r="C29" s="45">
        <v>1</v>
      </c>
      <c r="D29" s="22">
        <v>4</v>
      </c>
      <c r="E29" s="22">
        <v>2</v>
      </c>
      <c r="F29" s="23">
        <v>-620</v>
      </c>
    </row>
  </sheetData>
  <sheetProtection selectLockedCells="1" selectUnlockedCells="1"/>
  <sortState ref="B2:F29">
    <sortCondition descending="1" ref="E2:E29"/>
    <sortCondition descending="1" ref="F2:F29"/>
    <sortCondition ref="B2:B29"/>
  </sortState>
  <pageMargins left="0.78749999999999998" right="0.78749999999999998" top="0.78749999999999998" bottom="0.78749999999999998" header="0.51180555555555551" footer="0.51180555555555551"/>
  <pageSetup paperSize="9" scale="105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11"/>
  <sheetViews>
    <sheetView zoomScaleNormal="100" workbookViewId="0">
      <pane xSplit="3" ySplit="3" topLeftCell="R4" activePane="bottomRight" state="frozen"/>
      <selection pane="topRight" activeCell="D1" sqref="D1"/>
      <selection pane="bottomLeft" activeCell="A4" sqref="A4"/>
      <selection pane="bottomRight" activeCell="AV17" sqref="AV17"/>
    </sheetView>
  </sheetViews>
  <sheetFormatPr defaultColWidth="11.5703125" defaultRowHeight="12.75"/>
  <cols>
    <col min="1" max="1" width="4.5703125" customWidth="1"/>
    <col min="2" max="2" width="9.85546875" customWidth="1"/>
    <col min="3" max="3" width="14.42578125" customWidth="1"/>
    <col min="4" max="4" width="5.7109375" style="46" customWidth="1"/>
    <col min="5" max="5" width="2.42578125" style="46" bestFit="1" customWidth="1"/>
    <col min="6" max="6" width="5.7109375" customWidth="1"/>
    <col min="7" max="7" width="7.140625" bestFit="1" customWidth="1"/>
    <col min="8" max="8" width="4" customWidth="1"/>
    <col min="9" max="9" width="5.7109375" style="46" customWidth="1"/>
    <col min="10" max="10" width="7" style="46" bestFit="1" customWidth="1"/>
    <col min="11" max="11" width="5.7109375" style="10" customWidth="1"/>
    <col min="12" max="12" width="6.140625" style="10" customWidth="1"/>
    <col min="13" max="13" width="4" style="10" customWidth="1"/>
    <col min="14" max="14" width="5.7109375" style="46" customWidth="1"/>
    <col min="15" max="15" width="2.42578125" style="46" bestFit="1" customWidth="1"/>
    <col min="16" max="16" width="5.7109375" customWidth="1"/>
    <col min="17" max="17" width="6.140625" style="10" customWidth="1"/>
    <col min="18" max="18" width="4" customWidth="1"/>
    <col min="19" max="19" width="5.7109375" style="46" customWidth="1"/>
    <col min="20" max="20" width="2.42578125" style="46" bestFit="1" customWidth="1"/>
    <col min="21" max="21" width="5.7109375" customWidth="1"/>
    <col min="22" max="22" width="7.140625" bestFit="1" customWidth="1"/>
    <col min="23" max="23" width="4" customWidth="1"/>
    <col min="24" max="24" width="5.7109375" customWidth="1"/>
    <col min="25" max="25" width="2.42578125" bestFit="1" customWidth="1"/>
    <col min="26" max="26" width="5.7109375" customWidth="1"/>
    <col min="27" max="27" width="6.140625" customWidth="1"/>
    <col min="28" max="28" width="4" customWidth="1"/>
    <col min="29" max="29" width="5.7109375" customWidth="1"/>
    <col min="30" max="30" width="2.42578125" bestFit="1" customWidth="1"/>
    <col min="31" max="31" width="5.7109375" customWidth="1"/>
    <col min="32" max="32" width="6.140625" customWidth="1"/>
    <col min="33" max="33" width="4" customWidth="1"/>
    <col min="34" max="34" width="5.7109375" customWidth="1"/>
    <col min="35" max="35" width="2.42578125" bestFit="1" customWidth="1"/>
    <col min="36" max="36" width="5.7109375" customWidth="1"/>
    <col min="37" max="37" width="6.5703125" bestFit="1" customWidth="1"/>
    <col min="38" max="38" width="4" customWidth="1"/>
    <col min="39" max="39" width="5.7109375" customWidth="1"/>
    <col min="40" max="40" width="2.42578125" bestFit="1" customWidth="1"/>
    <col min="41" max="41" width="5.7109375" customWidth="1"/>
    <col min="42" max="42" width="6.5703125" bestFit="1" customWidth="1"/>
    <col min="43" max="43" width="4" customWidth="1"/>
    <col min="44" max="44" width="7.28515625" bestFit="1" customWidth="1"/>
    <col min="45" max="45" width="7.140625" bestFit="1" customWidth="1"/>
    <col min="46" max="46" width="6.140625" customWidth="1"/>
    <col min="47" max="47" width="8" bestFit="1" customWidth="1"/>
    <col min="48" max="48" width="7.85546875" customWidth="1"/>
    <col min="49" max="49" width="7.7109375" customWidth="1"/>
    <col min="50" max="50" width="6.140625" bestFit="1" customWidth="1"/>
    <col min="51" max="51" width="9.140625" bestFit="1" customWidth="1"/>
    <col min="52" max="52" width="5.7109375" bestFit="1" customWidth="1"/>
  </cols>
  <sheetData>
    <row r="1" spans="1:52" ht="12.75" customHeight="1">
      <c r="A1" s="149" t="s">
        <v>0</v>
      </c>
      <c r="B1" s="149" t="s">
        <v>73</v>
      </c>
      <c r="C1" s="149" t="s">
        <v>74</v>
      </c>
      <c r="D1" s="170" t="s">
        <v>75</v>
      </c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71"/>
      <c r="AO1" s="171"/>
      <c r="AP1" s="171"/>
      <c r="AQ1" s="172"/>
      <c r="AR1" s="41" t="s">
        <v>76</v>
      </c>
      <c r="AS1" s="41" t="s">
        <v>77</v>
      </c>
      <c r="AT1" s="41" t="s">
        <v>45</v>
      </c>
      <c r="AU1" s="41" t="s">
        <v>78</v>
      </c>
      <c r="AV1" s="41" t="s">
        <v>77</v>
      </c>
      <c r="AW1" s="41" t="s">
        <v>78</v>
      </c>
      <c r="AX1" s="41"/>
      <c r="AY1" s="41"/>
    </row>
    <row r="2" spans="1:52" ht="94.7" customHeight="1">
      <c r="A2" s="149"/>
      <c r="B2" s="149"/>
      <c r="C2" s="149"/>
      <c r="D2" s="150" t="s">
        <v>4</v>
      </c>
      <c r="E2" s="150"/>
      <c r="F2" s="150"/>
      <c r="G2" s="150"/>
      <c r="H2" s="150"/>
      <c r="I2" s="150" t="s">
        <v>5</v>
      </c>
      <c r="J2" s="150"/>
      <c r="K2" s="150"/>
      <c r="L2" s="150"/>
      <c r="M2" s="150"/>
      <c r="N2" s="150" t="s">
        <v>79</v>
      </c>
      <c r="O2" s="150"/>
      <c r="P2" s="150"/>
      <c r="Q2" s="150"/>
      <c r="R2" s="150"/>
      <c r="S2" s="150" t="s">
        <v>7</v>
      </c>
      <c r="T2" s="150"/>
      <c r="U2" s="150"/>
      <c r="V2" s="150"/>
      <c r="W2" s="150"/>
      <c r="X2" s="155" t="s">
        <v>8</v>
      </c>
      <c r="Y2" s="155"/>
      <c r="Z2" s="155"/>
      <c r="AA2" s="155"/>
      <c r="AB2" s="155"/>
      <c r="AC2" s="150" t="s">
        <v>80</v>
      </c>
      <c r="AD2" s="150"/>
      <c r="AE2" s="150"/>
      <c r="AF2" s="150"/>
      <c r="AG2" s="150"/>
      <c r="AH2" s="155" t="s">
        <v>10</v>
      </c>
      <c r="AI2" s="155"/>
      <c r="AJ2" s="155"/>
      <c r="AK2" s="155"/>
      <c r="AL2" s="155"/>
      <c r="AM2" s="155" t="s">
        <v>11</v>
      </c>
      <c r="AN2" s="155"/>
      <c r="AO2" s="155"/>
      <c r="AP2" s="155"/>
      <c r="AQ2" s="155"/>
      <c r="AR2" s="163" t="s">
        <v>12</v>
      </c>
      <c r="AS2" s="163"/>
      <c r="AT2" s="163"/>
      <c r="AU2" s="163"/>
      <c r="AV2" s="163" t="s">
        <v>81</v>
      </c>
      <c r="AW2" s="163"/>
      <c r="AX2" s="7" t="s">
        <v>82</v>
      </c>
      <c r="AY2" s="7" t="s">
        <v>83</v>
      </c>
      <c r="AZ2" s="71" t="s">
        <v>144</v>
      </c>
    </row>
    <row r="3" spans="1:52" ht="12.75" customHeight="1">
      <c r="A3" s="149"/>
      <c r="B3" s="168"/>
      <c r="C3" s="168"/>
      <c r="D3" s="76" t="s">
        <v>84</v>
      </c>
      <c r="E3" s="127" t="s">
        <v>306</v>
      </c>
      <c r="F3" s="17" t="s">
        <v>47</v>
      </c>
      <c r="G3" s="17" t="s">
        <v>85</v>
      </c>
      <c r="H3" s="17" t="s">
        <v>45</v>
      </c>
      <c r="I3" s="17" t="s">
        <v>84</v>
      </c>
      <c r="J3" s="128" t="s">
        <v>306</v>
      </c>
      <c r="K3" s="17" t="s">
        <v>47</v>
      </c>
      <c r="L3" s="17" t="s">
        <v>85</v>
      </c>
      <c r="M3" s="17" t="s">
        <v>45</v>
      </c>
      <c r="N3" s="17" t="s">
        <v>84</v>
      </c>
      <c r="O3" s="128" t="s">
        <v>306</v>
      </c>
      <c r="P3" s="17" t="s">
        <v>47</v>
      </c>
      <c r="Q3" s="17" t="s">
        <v>85</v>
      </c>
      <c r="R3" s="17" t="s">
        <v>45</v>
      </c>
      <c r="S3" s="17" t="s">
        <v>84</v>
      </c>
      <c r="T3" s="128" t="s">
        <v>306</v>
      </c>
      <c r="U3" s="17" t="s">
        <v>47</v>
      </c>
      <c r="V3" s="17" t="s">
        <v>85</v>
      </c>
      <c r="W3" s="17" t="s">
        <v>45</v>
      </c>
      <c r="X3" s="18" t="s">
        <v>84</v>
      </c>
      <c r="Y3" s="129" t="s">
        <v>306</v>
      </c>
      <c r="Z3" s="18" t="s">
        <v>47</v>
      </c>
      <c r="AA3" s="18" t="s">
        <v>85</v>
      </c>
      <c r="AB3" s="18" t="s">
        <v>45</v>
      </c>
      <c r="AC3" s="17" t="s">
        <v>84</v>
      </c>
      <c r="AD3" s="128" t="s">
        <v>306</v>
      </c>
      <c r="AE3" s="17" t="s">
        <v>47</v>
      </c>
      <c r="AF3" s="17" t="s">
        <v>85</v>
      </c>
      <c r="AG3" s="17" t="s">
        <v>45</v>
      </c>
      <c r="AH3" s="18" t="s">
        <v>84</v>
      </c>
      <c r="AI3" s="129" t="s">
        <v>306</v>
      </c>
      <c r="AJ3" s="18" t="s">
        <v>47</v>
      </c>
      <c r="AK3" s="18" t="s">
        <v>85</v>
      </c>
      <c r="AL3" s="18" t="s">
        <v>45</v>
      </c>
      <c r="AM3" s="18" t="s">
        <v>84</v>
      </c>
      <c r="AN3" s="129" t="s">
        <v>306</v>
      </c>
      <c r="AO3" s="18" t="s">
        <v>47</v>
      </c>
      <c r="AP3" s="18" t="s">
        <v>85</v>
      </c>
      <c r="AQ3" s="18" t="s">
        <v>45</v>
      </c>
      <c r="AR3" s="41" t="s">
        <v>76</v>
      </c>
      <c r="AS3" s="41" t="s">
        <v>77</v>
      </c>
      <c r="AT3" s="41" t="s">
        <v>45</v>
      </c>
      <c r="AU3" s="41" t="s">
        <v>78</v>
      </c>
      <c r="AV3" s="41" t="s">
        <v>77</v>
      </c>
      <c r="AW3" s="41" t="s">
        <v>78</v>
      </c>
      <c r="AX3" s="41"/>
      <c r="AY3" s="41"/>
      <c r="AZ3" s="66"/>
    </row>
    <row r="4" spans="1:52">
      <c r="A4" s="82">
        <v>1</v>
      </c>
      <c r="B4" s="70" t="s">
        <v>92</v>
      </c>
      <c r="C4" s="70" t="s">
        <v>93</v>
      </c>
      <c r="D4" s="70" t="s">
        <v>91</v>
      </c>
      <c r="E4" s="83">
        <v>4</v>
      </c>
      <c r="F4" s="83">
        <v>261</v>
      </c>
      <c r="G4" s="32">
        <v>65.25</v>
      </c>
      <c r="H4" s="9">
        <v>1</v>
      </c>
      <c r="I4" s="9" t="s">
        <v>91</v>
      </c>
      <c r="J4" s="9">
        <v>7</v>
      </c>
      <c r="K4" s="9">
        <v>480</v>
      </c>
      <c r="L4" s="32">
        <v>68.571428571428569</v>
      </c>
      <c r="M4" s="9">
        <v>3</v>
      </c>
      <c r="N4" s="9" t="s">
        <v>91</v>
      </c>
      <c r="O4" s="9">
        <f>+P4/Q4</f>
        <v>5</v>
      </c>
      <c r="P4" s="9">
        <v>450</v>
      </c>
      <c r="Q4" s="32">
        <v>90</v>
      </c>
      <c r="R4" s="9">
        <v>3</v>
      </c>
      <c r="S4" s="9" t="s">
        <v>91</v>
      </c>
      <c r="T4" s="9">
        <v>8</v>
      </c>
      <c r="U4" s="9">
        <v>355</v>
      </c>
      <c r="V4" s="32">
        <v>44.375</v>
      </c>
      <c r="W4" s="9">
        <v>3</v>
      </c>
      <c r="X4" s="9" t="s">
        <v>91</v>
      </c>
      <c r="Y4" s="9">
        <v>7</v>
      </c>
      <c r="Z4" s="9">
        <v>494</v>
      </c>
      <c r="AA4" s="32">
        <v>70.571428571428569</v>
      </c>
      <c r="AB4" s="9">
        <v>3</v>
      </c>
      <c r="AC4" s="9" t="s">
        <v>91</v>
      </c>
      <c r="AD4" s="9">
        <v>5</v>
      </c>
      <c r="AE4" s="9">
        <v>283</v>
      </c>
      <c r="AF4" s="32">
        <v>56.6</v>
      </c>
      <c r="AG4" s="9">
        <v>2</v>
      </c>
      <c r="AH4" s="9" t="s">
        <v>91</v>
      </c>
      <c r="AI4" s="19">
        <v>8</v>
      </c>
      <c r="AJ4" s="9">
        <v>905</v>
      </c>
      <c r="AK4" s="32">
        <v>113.125</v>
      </c>
      <c r="AL4" s="9">
        <v>8</v>
      </c>
      <c r="AM4" s="9" t="s">
        <v>91</v>
      </c>
      <c r="AN4" s="9">
        <v>7</v>
      </c>
      <c r="AO4" s="9">
        <v>773</v>
      </c>
      <c r="AP4" s="32">
        <v>110.42857142857143</v>
      </c>
      <c r="AQ4" s="9">
        <v>3</v>
      </c>
      <c r="AR4" s="47">
        <f t="shared" ref="AR4:AR35" si="0">F4+K4+P4+U4+Z4+AE4+AJ4+AO4</f>
        <v>4001</v>
      </c>
      <c r="AS4" s="32">
        <f t="shared" ref="AS4:AS35" si="1">AR4/AZ4</f>
        <v>78.450980392156865</v>
      </c>
      <c r="AT4" s="47">
        <f t="shared" ref="AT4:AT35" si="2">SUM(H4,M4,R4,W4,AB4,AG4,AL4,AQ4)</f>
        <v>26</v>
      </c>
      <c r="AU4" s="32">
        <f t="shared" ref="AU4:AU35" si="3">AT4/AZ4</f>
        <v>0.50980392156862742</v>
      </c>
      <c r="AV4" s="32">
        <f t="shared" ref="AV4:AV35" si="4">AVERAGE(F4,AE4,K4,P4,U4,Z4,AO4,AJ4)</f>
        <v>500.125</v>
      </c>
      <c r="AW4" s="32">
        <f t="shared" ref="AW4:AW35" si="5">AVERAGE(H4,M4,R4,W4,AB4,AG4,AL4,AQ4)</f>
        <v>3.25</v>
      </c>
      <c r="AX4" s="47">
        <f t="shared" ref="AX4:AX35" si="6">AV4*8</f>
        <v>4001</v>
      </c>
      <c r="AY4" s="47"/>
      <c r="AZ4" s="66">
        <f t="shared" ref="AZ4:AZ35" si="7">E4+J4+O4+T4+Y4+AD4+AI4+AN4</f>
        <v>51</v>
      </c>
    </row>
    <row r="5" spans="1:52">
      <c r="A5" s="82">
        <v>2</v>
      </c>
      <c r="B5" s="70" t="s">
        <v>89</v>
      </c>
      <c r="C5" s="70" t="s">
        <v>90</v>
      </c>
      <c r="D5" s="70" t="s">
        <v>91</v>
      </c>
      <c r="E5" s="83">
        <v>4</v>
      </c>
      <c r="F5" s="83">
        <v>409</v>
      </c>
      <c r="G5" s="32">
        <v>102.25</v>
      </c>
      <c r="H5" s="9">
        <v>4</v>
      </c>
      <c r="I5" s="9" t="s">
        <v>91</v>
      </c>
      <c r="J5" s="9">
        <v>7</v>
      </c>
      <c r="K5" s="9">
        <v>409</v>
      </c>
      <c r="L5" s="32">
        <v>58.428571428571431</v>
      </c>
      <c r="M5" s="9">
        <v>2</v>
      </c>
      <c r="N5" s="9" t="s">
        <v>91</v>
      </c>
      <c r="O5" s="9">
        <f>+P5/Q5</f>
        <v>5</v>
      </c>
      <c r="P5" s="9">
        <v>157</v>
      </c>
      <c r="Q5" s="32">
        <v>31.4</v>
      </c>
      <c r="R5" s="9">
        <v>1</v>
      </c>
      <c r="S5" s="9" t="s">
        <v>91</v>
      </c>
      <c r="T5" s="9">
        <v>8</v>
      </c>
      <c r="U5" s="9">
        <v>498</v>
      </c>
      <c r="V5" s="32">
        <v>62.25</v>
      </c>
      <c r="W5" s="9">
        <v>3</v>
      </c>
      <c r="X5" s="9" t="s">
        <v>91</v>
      </c>
      <c r="Y5" s="9">
        <v>7.0000000000000009</v>
      </c>
      <c r="Z5" s="9">
        <v>164</v>
      </c>
      <c r="AA5" s="32">
        <v>23.428571428571427</v>
      </c>
      <c r="AB5" s="9">
        <v>0</v>
      </c>
      <c r="AC5" s="9" t="s">
        <v>91</v>
      </c>
      <c r="AD5" s="9">
        <v>5</v>
      </c>
      <c r="AE5" s="9">
        <v>272</v>
      </c>
      <c r="AF5" s="32">
        <v>54.4</v>
      </c>
      <c r="AG5" s="9">
        <v>3</v>
      </c>
      <c r="AH5" s="9" t="s">
        <v>91</v>
      </c>
      <c r="AI5" s="19">
        <v>8</v>
      </c>
      <c r="AJ5" s="9">
        <v>689</v>
      </c>
      <c r="AK5" s="32">
        <v>86.125</v>
      </c>
      <c r="AL5" s="9">
        <v>5</v>
      </c>
      <c r="AM5" s="9" t="s">
        <v>91</v>
      </c>
      <c r="AN5" s="9">
        <v>7</v>
      </c>
      <c r="AO5" s="9">
        <v>589</v>
      </c>
      <c r="AP5" s="32">
        <v>84.142857142857139</v>
      </c>
      <c r="AQ5" s="9">
        <v>3</v>
      </c>
      <c r="AR5" s="47">
        <f t="shared" si="0"/>
        <v>3187</v>
      </c>
      <c r="AS5" s="32">
        <f t="shared" si="1"/>
        <v>62.490196078431374</v>
      </c>
      <c r="AT5" s="47">
        <f t="shared" si="2"/>
        <v>21</v>
      </c>
      <c r="AU5" s="32">
        <f t="shared" si="3"/>
        <v>0.41176470588235292</v>
      </c>
      <c r="AV5" s="32">
        <f t="shared" si="4"/>
        <v>398.375</v>
      </c>
      <c r="AW5" s="32">
        <f t="shared" si="5"/>
        <v>2.625</v>
      </c>
      <c r="AX5" s="47">
        <f t="shared" si="6"/>
        <v>3187</v>
      </c>
      <c r="AY5" s="47">
        <f t="shared" ref="AY5:AY29" si="8">+AR4-AR5</f>
        <v>814</v>
      </c>
      <c r="AZ5" s="66">
        <f t="shared" si="7"/>
        <v>51</v>
      </c>
    </row>
    <row r="6" spans="1:52">
      <c r="A6" s="82">
        <v>3</v>
      </c>
      <c r="B6" s="70" t="s">
        <v>116</v>
      </c>
      <c r="C6" s="70" t="s">
        <v>142</v>
      </c>
      <c r="D6" s="70" t="s">
        <v>91</v>
      </c>
      <c r="E6" s="83">
        <v>4</v>
      </c>
      <c r="F6" s="83">
        <v>91</v>
      </c>
      <c r="G6" s="32">
        <v>22.75</v>
      </c>
      <c r="H6" s="9">
        <v>1</v>
      </c>
      <c r="I6" s="9" t="s">
        <v>91</v>
      </c>
      <c r="J6" s="9">
        <v>7</v>
      </c>
      <c r="K6" s="9">
        <v>278</v>
      </c>
      <c r="L6" s="32">
        <v>39.714285714285715</v>
      </c>
      <c r="M6" s="9">
        <v>1</v>
      </c>
      <c r="N6" s="9" t="s">
        <v>91</v>
      </c>
      <c r="O6" s="9">
        <f>+P6/Q6</f>
        <v>5</v>
      </c>
      <c r="P6" s="9">
        <v>249</v>
      </c>
      <c r="Q6" s="32">
        <v>49.8</v>
      </c>
      <c r="R6" s="9">
        <v>2</v>
      </c>
      <c r="S6" s="9" t="s">
        <v>91</v>
      </c>
      <c r="T6" s="9">
        <v>8</v>
      </c>
      <c r="U6" s="9">
        <v>300</v>
      </c>
      <c r="V6" s="32">
        <v>37.5</v>
      </c>
      <c r="W6" s="9">
        <v>2</v>
      </c>
      <c r="X6" s="9" t="s">
        <v>91</v>
      </c>
      <c r="Y6" s="9">
        <v>7</v>
      </c>
      <c r="Z6" s="9">
        <v>510</v>
      </c>
      <c r="AA6" s="32">
        <v>72.857142857142861</v>
      </c>
      <c r="AB6" s="9">
        <v>4</v>
      </c>
      <c r="AC6" s="9" t="s">
        <v>91</v>
      </c>
      <c r="AD6" s="9">
        <v>5</v>
      </c>
      <c r="AE6" s="9">
        <v>309</v>
      </c>
      <c r="AF6" s="32">
        <v>61.8</v>
      </c>
      <c r="AG6" s="9">
        <v>3</v>
      </c>
      <c r="AH6" s="9" t="s">
        <v>91</v>
      </c>
      <c r="AI6" s="19">
        <v>8</v>
      </c>
      <c r="AJ6" s="9">
        <v>430</v>
      </c>
      <c r="AK6" s="32">
        <v>53.75</v>
      </c>
      <c r="AL6" s="9">
        <v>3</v>
      </c>
      <c r="AM6" s="9"/>
      <c r="AN6" s="9"/>
      <c r="AO6" s="9"/>
      <c r="AP6" s="32"/>
      <c r="AQ6" s="9"/>
      <c r="AR6" s="47">
        <f t="shared" si="0"/>
        <v>2167</v>
      </c>
      <c r="AS6" s="32">
        <f t="shared" si="1"/>
        <v>49.25</v>
      </c>
      <c r="AT6" s="47">
        <f t="shared" si="2"/>
        <v>16</v>
      </c>
      <c r="AU6" s="32">
        <f t="shared" si="3"/>
        <v>0.36363636363636365</v>
      </c>
      <c r="AV6" s="32">
        <f t="shared" si="4"/>
        <v>309.57142857142856</v>
      </c>
      <c r="AW6" s="32">
        <f t="shared" si="5"/>
        <v>2.2857142857142856</v>
      </c>
      <c r="AX6" s="47">
        <f t="shared" si="6"/>
        <v>2476.5714285714284</v>
      </c>
      <c r="AY6" s="47">
        <f t="shared" si="8"/>
        <v>1020</v>
      </c>
      <c r="AZ6" s="66">
        <f t="shared" si="7"/>
        <v>44</v>
      </c>
    </row>
    <row r="7" spans="1:52">
      <c r="A7" s="82">
        <v>4</v>
      </c>
      <c r="B7" s="70" t="s">
        <v>86</v>
      </c>
      <c r="C7" s="70" t="s">
        <v>87</v>
      </c>
      <c r="D7" s="70" t="s">
        <v>88</v>
      </c>
      <c r="E7" s="83">
        <v>4</v>
      </c>
      <c r="F7" s="83">
        <v>188</v>
      </c>
      <c r="G7" s="32">
        <v>47</v>
      </c>
      <c r="H7" s="9">
        <v>1</v>
      </c>
      <c r="I7" s="9" t="s">
        <v>88</v>
      </c>
      <c r="J7" s="9">
        <v>6</v>
      </c>
      <c r="K7" s="9">
        <v>455</v>
      </c>
      <c r="L7" s="32">
        <v>75.833333333333329</v>
      </c>
      <c r="M7" s="9">
        <v>4</v>
      </c>
      <c r="N7" s="9"/>
      <c r="O7" s="9"/>
      <c r="P7" s="9"/>
      <c r="Q7" s="32"/>
      <c r="R7" s="9"/>
      <c r="S7" s="9" t="s">
        <v>88</v>
      </c>
      <c r="T7" s="9">
        <v>8</v>
      </c>
      <c r="U7" s="9">
        <v>566</v>
      </c>
      <c r="V7" s="32">
        <v>70.75</v>
      </c>
      <c r="W7" s="9">
        <v>4</v>
      </c>
      <c r="X7" s="9"/>
      <c r="Y7" s="9"/>
      <c r="Z7" s="9"/>
      <c r="AA7" s="32"/>
      <c r="AB7" s="9"/>
      <c r="AC7" s="9" t="s">
        <v>88</v>
      </c>
      <c r="AD7" s="9">
        <v>5</v>
      </c>
      <c r="AE7" s="9">
        <v>258</v>
      </c>
      <c r="AF7" s="32">
        <v>51.6</v>
      </c>
      <c r="AG7" s="9">
        <v>2</v>
      </c>
      <c r="AH7" s="19"/>
      <c r="AI7" s="19"/>
      <c r="AJ7" s="9"/>
      <c r="AK7" s="32"/>
      <c r="AL7" s="9"/>
      <c r="AM7" s="9" t="s">
        <v>88</v>
      </c>
      <c r="AN7" s="9">
        <v>4</v>
      </c>
      <c r="AO7" s="9">
        <v>63</v>
      </c>
      <c r="AP7" s="32">
        <v>15.75</v>
      </c>
      <c r="AQ7" s="9">
        <v>0</v>
      </c>
      <c r="AR7" s="47">
        <f t="shared" si="0"/>
        <v>1530</v>
      </c>
      <c r="AS7" s="32">
        <f t="shared" si="1"/>
        <v>56.666666666666664</v>
      </c>
      <c r="AT7" s="47">
        <f t="shared" si="2"/>
        <v>11</v>
      </c>
      <c r="AU7" s="32">
        <f t="shared" si="3"/>
        <v>0.40740740740740738</v>
      </c>
      <c r="AV7" s="32">
        <f t="shared" si="4"/>
        <v>306</v>
      </c>
      <c r="AW7" s="32">
        <f t="shared" si="5"/>
        <v>2.2000000000000002</v>
      </c>
      <c r="AX7" s="47">
        <f t="shared" si="6"/>
        <v>2448</v>
      </c>
      <c r="AY7" s="47">
        <f t="shared" si="8"/>
        <v>637</v>
      </c>
      <c r="AZ7" s="66">
        <f t="shared" si="7"/>
        <v>27</v>
      </c>
    </row>
    <row r="8" spans="1:52">
      <c r="A8" s="82">
        <v>5</v>
      </c>
      <c r="B8" s="70" t="s">
        <v>308</v>
      </c>
      <c r="C8" s="70" t="s">
        <v>309</v>
      </c>
      <c r="D8" s="70"/>
      <c r="E8" s="83"/>
      <c r="F8" s="83"/>
      <c r="G8" s="32"/>
      <c r="H8" s="9"/>
      <c r="I8" s="9"/>
      <c r="J8" s="9"/>
      <c r="K8" s="9"/>
      <c r="L8" s="32"/>
      <c r="M8" s="9"/>
      <c r="N8" s="9"/>
      <c r="O8" s="9"/>
      <c r="P8" s="9"/>
      <c r="Q8" s="32"/>
      <c r="R8" s="9"/>
      <c r="S8" s="9"/>
      <c r="T8" s="9"/>
      <c r="U8" s="9"/>
      <c r="V8" s="32"/>
      <c r="W8" s="9"/>
      <c r="X8" s="9"/>
      <c r="Y8" s="9"/>
      <c r="Z8" s="9"/>
      <c r="AA8" s="32"/>
      <c r="AB8" s="9"/>
      <c r="AC8" s="9" t="s">
        <v>317</v>
      </c>
      <c r="AD8" s="9">
        <v>5</v>
      </c>
      <c r="AE8" s="9">
        <v>176</v>
      </c>
      <c r="AF8" s="32">
        <v>35.200000000000003</v>
      </c>
      <c r="AG8" s="9">
        <v>1</v>
      </c>
      <c r="AH8" s="9" t="s">
        <v>317</v>
      </c>
      <c r="AI8" s="19">
        <v>8</v>
      </c>
      <c r="AJ8" s="9">
        <v>695</v>
      </c>
      <c r="AK8" s="32">
        <v>86.875</v>
      </c>
      <c r="AL8" s="9">
        <v>5</v>
      </c>
      <c r="AM8" s="9" t="s">
        <v>317</v>
      </c>
      <c r="AN8" s="9">
        <v>8</v>
      </c>
      <c r="AO8" s="9">
        <v>293</v>
      </c>
      <c r="AP8" s="32">
        <v>36.625</v>
      </c>
      <c r="AQ8" s="9">
        <v>0</v>
      </c>
      <c r="AR8" s="47">
        <f t="shared" si="0"/>
        <v>1164</v>
      </c>
      <c r="AS8" s="32">
        <f t="shared" si="1"/>
        <v>55.428571428571431</v>
      </c>
      <c r="AT8" s="47">
        <f t="shared" si="2"/>
        <v>6</v>
      </c>
      <c r="AU8" s="32">
        <f t="shared" si="3"/>
        <v>0.2857142857142857</v>
      </c>
      <c r="AV8" s="32">
        <f t="shared" si="4"/>
        <v>388</v>
      </c>
      <c r="AW8" s="32">
        <f t="shared" si="5"/>
        <v>2</v>
      </c>
      <c r="AX8" s="47">
        <f t="shared" si="6"/>
        <v>3104</v>
      </c>
      <c r="AY8" s="47">
        <f t="shared" si="8"/>
        <v>366</v>
      </c>
      <c r="AZ8" s="66">
        <f t="shared" si="7"/>
        <v>21</v>
      </c>
    </row>
    <row r="9" spans="1:52">
      <c r="A9" s="82">
        <v>6</v>
      </c>
      <c r="B9" s="70" t="s">
        <v>107</v>
      </c>
      <c r="C9" s="70" t="s">
        <v>108</v>
      </c>
      <c r="D9" s="70" t="s">
        <v>109</v>
      </c>
      <c r="E9" s="83">
        <v>4</v>
      </c>
      <c r="F9" s="83">
        <v>130</v>
      </c>
      <c r="G9" s="32">
        <v>32.5</v>
      </c>
      <c r="H9" s="9">
        <v>1</v>
      </c>
      <c r="I9" s="9" t="s">
        <v>109</v>
      </c>
      <c r="J9" s="9">
        <v>4</v>
      </c>
      <c r="K9" s="9">
        <v>51</v>
      </c>
      <c r="L9" s="32">
        <v>12.75</v>
      </c>
      <c r="M9" s="9">
        <v>0</v>
      </c>
      <c r="N9" s="9" t="s">
        <v>109</v>
      </c>
      <c r="O9" s="9">
        <f>+P9/Q9</f>
        <v>5</v>
      </c>
      <c r="P9" s="9">
        <v>145</v>
      </c>
      <c r="Q9" s="32">
        <v>29</v>
      </c>
      <c r="R9" s="9">
        <v>0</v>
      </c>
      <c r="S9" s="9" t="s">
        <v>109</v>
      </c>
      <c r="T9" s="9">
        <v>4</v>
      </c>
      <c r="U9" s="9">
        <v>272</v>
      </c>
      <c r="V9" s="32">
        <v>68</v>
      </c>
      <c r="W9" s="9">
        <v>2</v>
      </c>
      <c r="X9" s="9" t="s">
        <v>109</v>
      </c>
      <c r="Y9" s="9">
        <v>6</v>
      </c>
      <c r="Z9" s="9">
        <v>108</v>
      </c>
      <c r="AA9" s="32">
        <v>18</v>
      </c>
      <c r="AB9" s="9">
        <v>0</v>
      </c>
      <c r="AC9" s="9" t="s">
        <v>109</v>
      </c>
      <c r="AD9" s="9">
        <v>5</v>
      </c>
      <c r="AE9" s="9">
        <v>102</v>
      </c>
      <c r="AF9" s="32">
        <v>20.399999999999999</v>
      </c>
      <c r="AG9" s="9">
        <v>1</v>
      </c>
      <c r="AH9" s="9" t="s">
        <v>109</v>
      </c>
      <c r="AI9" s="19">
        <v>8</v>
      </c>
      <c r="AJ9" s="9">
        <v>88</v>
      </c>
      <c r="AK9" s="32">
        <v>11</v>
      </c>
      <c r="AL9" s="9">
        <v>0</v>
      </c>
      <c r="AM9" s="9" t="s">
        <v>109</v>
      </c>
      <c r="AN9" s="9">
        <v>4</v>
      </c>
      <c r="AO9" s="9">
        <v>205</v>
      </c>
      <c r="AP9" s="32">
        <v>51.25</v>
      </c>
      <c r="AQ9" s="9">
        <v>1</v>
      </c>
      <c r="AR9" s="47">
        <f t="shared" si="0"/>
        <v>1101</v>
      </c>
      <c r="AS9" s="32">
        <f t="shared" si="1"/>
        <v>27.524999999999999</v>
      </c>
      <c r="AT9" s="47">
        <f t="shared" si="2"/>
        <v>5</v>
      </c>
      <c r="AU9" s="32">
        <f t="shared" si="3"/>
        <v>0.125</v>
      </c>
      <c r="AV9" s="32">
        <f t="shared" si="4"/>
        <v>137.625</v>
      </c>
      <c r="AW9" s="32">
        <f t="shared" si="5"/>
        <v>0.625</v>
      </c>
      <c r="AX9" s="47">
        <f t="shared" si="6"/>
        <v>1101</v>
      </c>
      <c r="AY9" s="47">
        <f t="shared" si="8"/>
        <v>63</v>
      </c>
      <c r="AZ9" s="66">
        <f t="shared" si="7"/>
        <v>40</v>
      </c>
    </row>
    <row r="10" spans="1:52">
      <c r="A10" s="82">
        <v>7</v>
      </c>
      <c r="B10" s="70" t="s">
        <v>233</v>
      </c>
      <c r="C10" s="70" t="s">
        <v>232</v>
      </c>
      <c r="D10" s="70"/>
      <c r="E10" s="83"/>
      <c r="F10" s="83"/>
      <c r="G10" s="32"/>
      <c r="H10" s="9"/>
      <c r="I10" s="9"/>
      <c r="J10" s="9"/>
      <c r="K10" s="9"/>
      <c r="L10" s="32"/>
      <c r="M10" s="9"/>
      <c r="N10" s="9" t="s">
        <v>241</v>
      </c>
      <c r="O10" s="9">
        <f>+P10/Q10</f>
        <v>9</v>
      </c>
      <c r="P10" s="9">
        <v>358</v>
      </c>
      <c r="Q10" s="32">
        <v>39.777777777777779</v>
      </c>
      <c r="R10" s="9">
        <v>2</v>
      </c>
      <c r="S10" s="9" t="s">
        <v>241</v>
      </c>
      <c r="T10" s="9">
        <v>9</v>
      </c>
      <c r="U10" s="9">
        <v>716</v>
      </c>
      <c r="V10" s="32">
        <v>79.555555555555557</v>
      </c>
      <c r="W10" s="9">
        <v>6</v>
      </c>
      <c r="X10" s="9"/>
      <c r="Y10" s="9"/>
      <c r="Z10" s="9"/>
      <c r="AA10" s="32"/>
      <c r="AB10" s="9"/>
      <c r="AC10" s="9"/>
      <c r="AD10" s="9"/>
      <c r="AE10" s="9"/>
      <c r="AF10" s="32"/>
      <c r="AG10" s="9"/>
      <c r="AH10" s="19"/>
      <c r="AI10" s="19"/>
      <c r="AJ10" s="9"/>
      <c r="AK10" s="32"/>
      <c r="AL10" s="9"/>
      <c r="AM10" s="9"/>
      <c r="AN10" s="9"/>
      <c r="AO10" s="9"/>
      <c r="AP10" s="32"/>
      <c r="AQ10" s="9"/>
      <c r="AR10" s="47">
        <f t="shared" si="0"/>
        <v>1074</v>
      </c>
      <c r="AS10" s="32">
        <f t="shared" si="1"/>
        <v>59.666666666666664</v>
      </c>
      <c r="AT10" s="47">
        <f t="shared" si="2"/>
        <v>8</v>
      </c>
      <c r="AU10" s="32">
        <f t="shared" si="3"/>
        <v>0.44444444444444442</v>
      </c>
      <c r="AV10" s="32">
        <f t="shared" si="4"/>
        <v>537</v>
      </c>
      <c r="AW10" s="32">
        <f t="shared" si="5"/>
        <v>4</v>
      </c>
      <c r="AX10" s="47">
        <f t="shared" si="6"/>
        <v>4296</v>
      </c>
      <c r="AY10" s="47">
        <f t="shared" si="8"/>
        <v>27</v>
      </c>
      <c r="AZ10" s="66">
        <f t="shared" si="7"/>
        <v>18</v>
      </c>
    </row>
    <row r="11" spans="1:52">
      <c r="A11" s="82">
        <v>8</v>
      </c>
      <c r="B11" s="70" t="s">
        <v>97</v>
      </c>
      <c r="C11" s="70" t="s">
        <v>98</v>
      </c>
      <c r="D11" s="70" t="s">
        <v>88</v>
      </c>
      <c r="E11" s="83">
        <v>4</v>
      </c>
      <c r="F11" s="83">
        <v>284</v>
      </c>
      <c r="G11" s="32">
        <v>71</v>
      </c>
      <c r="H11" s="9">
        <v>2</v>
      </c>
      <c r="I11" s="9" t="s">
        <v>88</v>
      </c>
      <c r="J11" s="9">
        <v>6</v>
      </c>
      <c r="K11" s="9">
        <v>51</v>
      </c>
      <c r="L11" s="32">
        <v>8.5</v>
      </c>
      <c r="M11" s="9">
        <v>0</v>
      </c>
      <c r="N11" s="9"/>
      <c r="O11" s="9"/>
      <c r="P11" s="9"/>
      <c r="Q11" s="32"/>
      <c r="R11" s="9"/>
      <c r="S11" s="9" t="s">
        <v>88</v>
      </c>
      <c r="T11" s="9">
        <v>8</v>
      </c>
      <c r="U11" s="9">
        <v>388</v>
      </c>
      <c r="V11" s="32">
        <v>48.5</v>
      </c>
      <c r="W11" s="9">
        <v>2</v>
      </c>
      <c r="X11" s="9"/>
      <c r="Y11" s="9"/>
      <c r="Z11" s="9"/>
      <c r="AA11" s="32"/>
      <c r="AB11" s="9"/>
      <c r="AC11" s="9" t="s">
        <v>88</v>
      </c>
      <c r="AD11" s="9">
        <v>5</v>
      </c>
      <c r="AE11" s="9">
        <v>213</v>
      </c>
      <c r="AF11" s="32">
        <v>42.6</v>
      </c>
      <c r="AG11" s="9">
        <v>1</v>
      </c>
      <c r="AH11" s="19"/>
      <c r="AI11" s="19"/>
      <c r="AJ11" s="9"/>
      <c r="AK11" s="32"/>
      <c r="AL11" s="9"/>
      <c r="AM11" s="9" t="s">
        <v>88</v>
      </c>
      <c r="AN11" s="9">
        <v>4</v>
      </c>
      <c r="AO11" s="9">
        <v>75</v>
      </c>
      <c r="AP11" s="32">
        <v>18.75</v>
      </c>
      <c r="AQ11" s="9">
        <v>0</v>
      </c>
      <c r="AR11" s="47">
        <f t="shared" si="0"/>
        <v>1011</v>
      </c>
      <c r="AS11" s="32">
        <f t="shared" si="1"/>
        <v>37.444444444444443</v>
      </c>
      <c r="AT11" s="47">
        <f t="shared" si="2"/>
        <v>5</v>
      </c>
      <c r="AU11" s="32">
        <f t="shared" si="3"/>
        <v>0.18518518518518517</v>
      </c>
      <c r="AV11" s="32">
        <f t="shared" si="4"/>
        <v>202.2</v>
      </c>
      <c r="AW11" s="32">
        <f t="shared" si="5"/>
        <v>1</v>
      </c>
      <c r="AX11" s="47">
        <f t="shared" si="6"/>
        <v>1617.6</v>
      </c>
      <c r="AY11" s="47">
        <f t="shared" si="8"/>
        <v>63</v>
      </c>
      <c r="AZ11" s="66">
        <f t="shared" si="7"/>
        <v>27</v>
      </c>
    </row>
    <row r="12" spans="1:52">
      <c r="A12" s="82">
        <v>9</v>
      </c>
      <c r="B12" s="70" t="s">
        <v>105</v>
      </c>
      <c r="C12" s="70" t="s">
        <v>93</v>
      </c>
      <c r="D12" s="70" t="s">
        <v>106</v>
      </c>
      <c r="E12" s="83">
        <v>4</v>
      </c>
      <c r="F12" s="83">
        <v>78</v>
      </c>
      <c r="G12" s="32">
        <v>19.5</v>
      </c>
      <c r="H12" s="9">
        <v>0</v>
      </c>
      <c r="I12" s="9" t="s">
        <v>106</v>
      </c>
      <c r="J12" s="9">
        <v>6</v>
      </c>
      <c r="K12" s="9">
        <v>80</v>
      </c>
      <c r="L12" s="32">
        <v>13.333333333333334</v>
      </c>
      <c r="M12" s="9">
        <v>0</v>
      </c>
      <c r="N12" s="9" t="s">
        <v>106</v>
      </c>
      <c r="O12" s="9">
        <f>+P12/Q12</f>
        <v>9</v>
      </c>
      <c r="P12" s="9">
        <v>220</v>
      </c>
      <c r="Q12" s="32">
        <v>24.444444444444443</v>
      </c>
      <c r="R12" s="9">
        <v>2</v>
      </c>
      <c r="S12" s="37" t="s">
        <v>106</v>
      </c>
      <c r="T12" s="9">
        <v>5</v>
      </c>
      <c r="U12" s="9">
        <v>21</v>
      </c>
      <c r="V12" s="32">
        <v>4.2</v>
      </c>
      <c r="W12" s="9">
        <v>0</v>
      </c>
      <c r="X12" s="9" t="s">
        <v>106</v>
      </c>
      <c r="Y12" s="9">
        <v>5</v>
      </c>
      <c r="Z12" s="9">
        <v>207</v>
      </c>
      <c r="AA12" s="32">
        <v>41.4</v>
      </c>
      <c r="AB12" s="9">
        <v>1</v>
      </c>
      <c r="AC12" s="9" t="s">
        <v>106</v>
      </c>
      <c r="AD12" s="9">
        <v>5</v>
      </c>
      <c r="AE12" s="9">
        <v>47</v>
      </c>
      <c r="AF12" s="32">
        <v>9.4</v>
      </c>
      <c r="AG12" s="9">
        <v>0</v>
      </c>
      <c r="AH12" s="9" t="s">
        <v>106</v>
      </c>
      <c r="AI12" s="19">
        <v>4</v>
      </c>
      <c r="AJ12" s="9">
        <v>100</v>
      </c>
      <c r="AK12" s="32">
        <v>25</v>
      </c>
      <c r="AL12" s="9">
        <v>1</v>
      </c>
      <c r="AM12" s="9" t="s">
        <v>106</v>
      </c>
      <c r="AN12" s="9">
        <v>7</v>
      </c>
      <c r="AO12" s="9">
        <v>90</v>
      </c>
      <c r="AP12" s="32">
        <v>12.857142857142858</v>
      </c>
      <c r="AQ12" s="9">
        <v>0</v>
      </c>
      <c r="AR12" s="47">
        <f t="shared" si="0"/>
        <v>843</v>
      </c>
      <c r="AS12" s="32">
        <f t="shared" si="1"/>
        <v>18.733333333333334</v>
      </c>
      <c r="AT12" s="47">
        <f t="shared" si="2"/>
        <v>4</v>
      </c>
      <c r="AU12" s="32">
        <f t="shared" si="3"/>
        <v>8.8888888888888892E-2</v>
      </c>
      <c r="AV12" s="32">
        <f t="shared" si="4"/>
        <v>105.375</v>
      </c>
      <c r="AW12" s="32">
        <f t="shared" si="5"/>
        <v>0.5</v>
      </c>
      <c r="AX12" s="47">
        <f t="shared" si="6"/>
        <v>843</v>
      </c>
      <c r="AY12" s="47">
        <f t="shared" si="8"/>
        <v>168</v>
      </c>
      <c r="AZ12" s="66">
        <f t="shared" si="7"/>
        <v>45</v>
      </c>
    </row>
    <row r="13" spans="1:52">
      <c r="A13" s="82">
        <v>10</v>
      </c>
      <c r="B13" s="70" t="s">
        <v>94</v>
      </c>
      <c r="C13" s="70" t="s">
        <v>95</v>
      </c>
      <c r="D13" s="70" t="s">
        <v>96</v>
      </c>
      <c r="E13" s="83">
        <v>4</v>
      </c>
      <c r="F13" s="83">
        <v>115</v>
      </c>
      <c r="G13" s="32">
        <v>28.75</v>
      </c>
      <c r="H13" s="9">
        <v>1</v>
      </c>
      <c r="I13" s="9" t="s">
        <v>96</v>
      </c>
      <c r="J13" s="9">
        <v>4</v>
      </c>
      <c r="K13" s="9">
        <v>161</v>
      </c>
      <c r="L13" s="32">
        <v>40.25</v>
      </c>
      <c r="M13" s="9">
        <v>1</v>
      </c>
      <c r="N13" s="9" t="s">
        <v>96</v>
      </c>
      <c r="O13" s="9">
        <f>+P13/Q13</f>
        <v>4</v>
      </c>
      <c r="P13" s="9">
        <v>13</v>
      </c>
      <c r="Q13" s="32">
        <v>3.25</v>
      </c>
      <c r="R13" s="9">
        <v>0</v>
      </c>
      <c r="S13" s="9"/>
      <c r="T13" s="9"/>
      <c r="U13" s="9"/>
      <c r="V13" s="32"/>
      <c r="W13" s="9"/>
      <c r="X13" s="9" t="s">
        <v>96</v>
      </c>
      <c r="Y13" s="9">
        <v>5</v>
      </c>
      <c r="Z13" s="9">
        <v>37</v>
      </c>
      <c r="AA13" s="32">
        <v>7.4</v>
      </c>
      <c r="AB13" s="9">
        <v>0</v>
      </c>
      <c r="AC13" s="9" t="s">
        <v>96</v>
      </c>
      <c r="AD13" s="9">
        <v>5</v>
      </c>
      <c r="AE13" s="9">
        <v>150</v>
      </c>
      <c r="AF13" s="32">
        <v>30</v>
      </c>
      <c r="AG13" s="9">
        <v>1</v>
      </c>
      <c r="AH13" s="9" t="s">
        <v>96</v>
      </c>
      <c r="AI13" s="19">
        <v>4</v>
      </c>
      <c r="AJ13" s="9">
        <v>80</v>
      </c>
      <c r="AK13" s="32">
        <v>20</v>
      </c>
      <c r="AL13" s="9">
        <v>0</v>
      </c>
      <c r="AM13" s="9" t="s">
        <v>96</v>
      </c>
      <c r="AN13" s="9">
        <v>3</v>
      </c>
      <c r="AO13" s="9">
        <v>200</v>
      </c>
      <c r="AP13" s="32">
        <v>66.666666666666671</v>
      </c>
      <c r="AQ13" s="9">
        <v>1</v>
      </c>
      <c r="AR13" s="47">
        <f t="shared" si="0"/>
        <v>756</v>
      </c>
      <c r="AS13" s="32">
        <f t="shared" si="1"/>
        <v>26.068965517241381</v>
      </c>
      <c r="AT13" s="47">
        <f t="shared" si="2"/>
        <v>4</v>
      </c>
      <c r="AU13" s="32">
        <f t="shared" si="3"/>
        <v>0.13793103448275862</v>
      </c>
      <c r="AV13" s="32">
        <f t="shared" si="4"/>
        <v>108</v>
      </c>
      <c r="AW13" s="32">
        <f t="shared" si="5"/>
        <v>0.5714285714285714</v>
      </c>
      <c r="AX13" s="47">
        <f t="shared" si="6"/>
        <v>864</v>
      </c>
      <c r="AY13" s="47">
        <f t="shared" si="8"/>
        <v>87</v>
      </c>
      <c r="AZ13" s="66">
        <f t="shared" si="7"/>
        <v>29</v>
      </c>
    </row>
    <row r="14" spans="1:52">
      <c r="A14" s="82">
        <v>11</v>
      </c>
      <c r="B14" s="70" t="s">
        <v>231</v>
      </c>
      <c r="C14" s="70" t="s">
        <v>232</v>
      </c>
      <c r="D14" s="70"/>
      <c r="E14" s="83"/>
      <c r="F14" s="83"/>
      <c r="G14" s="32"/>
      <c r="H14" s="9"/>
      <c r="I14" s="9"/>
      <c r="J14" s="9"/>
      <c r="K14" s="9"/>
      <c r="L14" s="32"/>
      <c r="M14" s="9"/>
      <c r="N14" s="9" t="s">
        <v>241</v>
      </c>
      <c r="O14" s="9">
        <f>+P14/Q14</f>
        <v>9</v>
      </c>
      <c r="P14" s="9">
        <v>149</v>
      </c>
      <c r="Q14" s="32">
        <v>16.555555555555557</v>
      </c>
      <c r="R14" s="9">
        <v>1</v>
      </c>
      <c r="S14" s="9" t="s">
        <v>241</v>
      </c>
      <c r="T14" s="9">
        <v>9</v>
      </c>
      <c r="U14" s="9">
        <v>523</v>
      </c>
      <c r="V14" s="32">
        <v>58.111111111111114</v>
      </c>
      <c r="W14" s="9">
        <v>1</v>
      </c>
      <c r="X14" s="9"/>
      <c r="Y14" s="9"/>
      <c r="Z14" s="9"/>
      <c r="AA14" s="32"/>
      <c r="AB14" s="9"/>
      <c r="AC14" s="9"/>
      <c r="AD14" s="9"/>
      <c r="AE14" s="9"/>
      <c r="AF14" s="32"/>
      <c r="AG14" s="9"/>
      <c r="AH14" s="19"/>
      <c r="AI14" s="19"/>
      <c r="AJ14" s="9"/>
      <c r="AK14" s="32"/>
      <c r="AL14" s="9"/>
      <c r="AM14" s="9"/>
      <c r="AN14" s="9"/>
      <c r="AO14" s="9"/>
      <c r="AP14" s="32"/>
      <c r="AQ14" s="9"/>
      <c r="AR14" s="47">
        <f t="shared" si="0"/>
        <v>672</v>
      </c>
      <c r="AS14" s="32">
        <f t="shared" si="1"/>
        <v>37.333333333333336</v>
      </c>
      <c r="AT14" s="47">
        <f t="shared" si="2"/>
        <v>2</v>
      </c>
      <c r="AU14" s="32">
        <f t="shared" si="3"/>
        <v>0.1111111111111111</v>
      </c>
      <c r="AV14" s="32">
        <f t="shared" si="4"/>
        <v>336</v>
      </c>
      <c r="AW14" s="32">
        <f t="shared" si="5"/>
        <v>1</v>
      </c>
      <c r="AX14" s="47">
        <f t="shared" si="6"/>
        <v>2688</v>
      </c>
      <c r="AY14" s="47">
        <f t="shared" si="8"/>
        <v>84</v>
      </c>
      <c r="AZ14" s="66">
        <f t="shared" si="7"/>
        <v>18</v>
      </c>
    </row>
    <row r="15" spans="1:52">
      <c r="A15" s="82">
        <v>12</v>
      </c>
      <c r="B15" s="70" t="s">
        <v>112</v>
      </c>
      <c r="C15" s="70" t="s">
        <v>113</v>
      </c>
      <c r="D15" s="70" t="s">
        <v>96</v>
      </c>
      <c r="E15" s="83">
        <v>4</v>
      </c>
      <c r="F15" s="83">
        <v>75</v>
      </c>
      <c r="G15" s="32">
        <v>18.75</v>
      </c>
      <c r="H15" s="9">
        <v>0</v>
      </c>
      <c r="I15" s="9" t="s">
        <v>96</v>
      </c>
      <c r="J15" s="9">
        <v>4</v>
      </c>
      <c r="K15" s="9">
        <v>21</v>
      </c>
      <c r="L15" s="32">
        <v>5.25</v>
      </c>
      <c r="M15" s="9">
        <v>0</v>
      </c>
      <c r="N15" s="9" t="s">
        <v>96</v>
      </c>
      <c r="O15" s="9">
        <f>+P15/Q15</f>
        <v>4</v>
      </c>
      <c r="P15" s="9">
        <v>32</v>
      </c>
      <c r="Q15" s="32">
        <v>8</v>
      </c>
      <c r="R15" s="9">
        <v>0</v>
      </c>
      <c r="S15" s="9" t="s">
        <v>96</v>
      </c>
      <c r="T15" s="9">
        <v>5</v>
      </c>
      <c r="U15" s="9">
        <v>57</v>
      </c>
      <c r="V15" s="32">
        <v>11.4</v>
      </c>
      <c r="W15" s="9">
        <v>0</v>
      </c>
      <c r="X15" s="9" t="s">
        <v>96</v>
      </c>
      <c r="Y15" s="9">
        <v>5</v>
      </c>
      <c r="Z15" s="9">
        <v>119</v>
      </c>
      <c r="AA15" s="32">
        <v>23.8</v>
      </c>
      <c r="AB15" s="9">
        <v>0</v>
      </c>
      <c r="AC15" s="9" t="s">
        <v>96</v>
      </c>
      <c r="AD15" s="9">
        <v>5</v>
      </c>
      <c r="AE15" s="9">
        <v>85</v>
      </c>
      <c r="AF15" s="32">
        <v>17</v>
      </c>
      <c r="AG15" s="9">
        <v>0</v>
      </c>
      <c r="AH15" s="9" t="s">
        <v>96</v>
      </c>
      <c r="AI15" s="19">
        <v>4</v>
      </c>
      <c r="AJ15" s="9">
        <v>162</v>
      </c>
      <c r="AK15" s="32">
        <v>40.5</v>
      </c>
      <c r="AL15" s="9">
        <v>1</v>
      </c>
      <c r="AM15" s="9" t="s">
        <v>96</v>
      </c>
      <c r="AN15" s="9">
        <v>3</v>
      </c>
      <c r="AO15" s="9">
        <v>93</v>
      </c>
      <c r="AP15" s="32">
        <v>31</v>
      </c>
      <c r="AQ15" s="9">
        <v>0</v>
      </c>
      <c r="AR15" s="47">
        <f t="shared" si="0"/>
        <v>644</v>
      </c>
      <c r="AS15" s="32">
        <f t="shared" si="1"/>
        <v>18.941176470588236</v>
      </c>
      <c r="AT15" s="47">
        <f t="shared" si="2"/>
        <v>1</v>
      </c>
      <c r="AU15" s="32">
        <f t="shared" si="3"/>
        <v>2.9411764705882353E-2</v>
      </c>
      <c r="AV15" s="32">
        <f t="shared" si="4"/>
        <v>80.5</v>
      </c>
      <c r="AW15" s="32">
        <f t="shared" si="5"/>
        <v>0.125</v>
      </c>
      <c r="AX15" s="47">
        <f t="shared" si="6"/>
        <v>644</v>
      </c>
      <c r="AY15" s="47">
        <f t="shared" si="8"/>
        <v>28</v>
      </c>
      <c r="AZ15" s="66">
        <f t="shared" si="7"/>
        <v>34</v>
      </c>
    </row>
    <row r="16" spans="1:52">
      <c r="A16" s="82">
        <v>13</v>
      </c>
      <c r="B16" s="70" t="s">
        <v>114</v>
      </c>
      <c r="C16" s="70" t="s">
        <v>115</v>
      </c>
      <c r="D16" s="70" t="s">
        <v>109</v>
      </c>
      <c r="E16" s="83">
        <v>4</v>
      </c>
      <c r="F16" s="83">
        <v>114</v>
      </c>
      <c r="G16" s="32">
        <v>28.5</v>
      </c>
      <c r="H16" s="9">
        <v>1</v>
      </c>
      <c r="I16" s="9" t="s">
        <v>109</v>
      </c>
      <c r="J16" s="9">
        <v>4</v>
      </c>
      <c r="K16" s="9">
        <v>17</v>
      </c>
      <c r="L16" s="32">
        <v>4.25</v>
      </c>
      <c r="M16" s="9">
        <v>0</v>
      </c>
      <c r="N16" s="9" t="s">
        <v>109</v>
      </c>
      <c r="O16" s="9">
        <v>0</v>
      </c>
      <c r="P16" s="9">
        <v>0</v>
      </c>
      <c r="Q16" s="32">
        <v>0</v>
      </c>
      <c r="R16" s="9">
        <v>0</v>
      </c>
      <c r="S16" s="9" t="s">
        <v>109</v>
      </c>
      <c r="T16" s="9">
        <v>4</v>
      </c>
      <c r="U16" s="9">
        <v>86</v>
      </c>
      <c r="V16" s="32">
        <v>21.5</v>
      </c>
      <c r="W16" s="9">
        <v>0</v>
      </c>
      <c r="X16" s="9" t="s">
        <v>109</v>
      </c>
      <c r="Y16" s="9">
        <v>6</v>
      </c>
      <c r="Z16" s="9">
        <v>95</v>
      </c>
      <c r="AA16" s="32">
        <v>15.833333333333334</v>
      </c>
      <c r="AB16" s="9">
        <v>0</v>
      </c>
      <c r="AC16" s="9" t="s">
        <v>109</v>
      </c>
      <c r="AD16" s="9">
        <v>5</v>
      </c>
      <c r="AE16" s="9">
        <v>47</v>
      </c>
      <c r="AF16" s="32">
        <v>9.4</v>
      </c>
      <c r="AG16" s="9">
        <v>0</v>
      </c>
      <c r="AH16" s="9" t="s">
        <v>109</v>
      </c>
      <c r="AI16" s="19">
        <v>8</v>
      </c>
      <c r="AJ16" s="9">
        <v>211</v>
      </c>
      <c r="AK16" s="32">
        <v>26.375</v>
      </c>
      <c r="AL16" s="9">
        <v>1</v>
      </c>
      <c r="AM16" s="9" t="s">
        <v>109</v>
      </c>
      <c r="AN16" s="9">
        <v>4</v>
      </c>
      <c r="AO16" s="9">
        <v>47</v>
      </c>
      <c r="AP16" s="32">
        <v>11.75</v>
      </c>
      <c r="AQ16" s="9">
        <v>0</v>
      </c>
      <c r="AR16" s="47">
        <f t="shared" si="0"/>
        <v>617</v>
      </c>
      <c r="AS16" s="32">
        <f t="shared" si="1"/>
        <v>17.62857142857143</v>
      </c>
      <c r="AT16" s="47">
        <f t="shared" si="2"/>
        <v>2</v>
      </c>
      <c r="AU16" s="32">
        <f t="shared" si="3"/>
        <v>5.7142857142857141E-2</v>
      </c>
      <c r="AV16" s="32">
        <f t="shared" si="4"/>
        <v>77.125</v>
      </c>
      <c r="AW16" s="32">
        <f t="shared" si="5"/>
        <v>0.25</v>
      </c>
      <c r="AX16" s="47">
        <f t="shared" si="6"/>
        <v>617</v>
      </c>
      <c r="AY16" s="47">
        <f t="shared" si="8"/>
        <v>27</v>
      </c>
      <c r="AZ16" s="66">
        <f t="shared" si="7"/>
        <v>35</v>
      </c>
    </row>
    <row r="17" spans="1:52">
      <c r="A17" s="82">
        <v>14</v>
      </c>
      <c r="B17" s="70" t="s">
        <v>253</v>
      </c>
      <c r="C17" s="70" t="s">
        <v>254</v>
      </c>
      <c r="D17" s="70"/>
      <c r="E17" s="83"/>
      <c r="F17" s="83"/>
      <c r="G17" s="32"/>
      <c r="H17" s="9"/>
      <c r="I17" s="9"/>
      <c r="J17" s="9"/>
      <c r="K17" s="9"/>
      <c r="L17" s="32"/>
      <c r="M17" s="9"/>
      <c r="N17" s="9"/>
      <c r="O17" s="9"/>
      <c r="P17" s="9"/>
      <c r="Q17" s="32"/>
      <c r="R17" s="9"/>
      <c r="S17" s="9" t="s">
        <v>246</v>
      </c>
      <c r="T17" s="9">
        <v>5</v>
      </c>
      <c r="U17" s="9">
        <v>585</v>
      </c>
      <c r="V17" s="32">
        <v>117</v>
      </c>
      <c r="W17" s="9">
        <v>5</v>
      </c>
      <c r="X17" s="9"/>
      <c r="Y17" s="9"/>
      <c r="Z17" s="9"/>
      <c r="AA17" s="32"/>
      <c r="AB17" s="9"/>
      <c r="AC17" s="9"/>
      <c r="AD17" s="9"/>
      <c r="AE17" s="9"/>
      <c r="AF17" s="32"/>
      <c r="AG17" s="9"/>
      <c r="AH17" s="19"/>
      <c r="AI17" s="19"/>
      <c r="AJ17" s="9"/>
      <c r="AK17" s="32"/>
      <c r="AL17" s="9"/>
      <c r="AM17" s="9"/>
      <c r="AN17" s="9"/>
      <c r="AO17" s="9"/>
      <c r="AP17" s="32"/>
      <c r="AQ17" s="9"/>
      <c r="AR17" s="47">
        <f t="shared" si="0"/>
        <v>585</v>
      </c>
      <c r="AS17" s="32">
        <f t="shared" si="1"/>
        <v>117</v>
      </c>
      <c r="AT17" s="47">
        <f t="shared" si="2"/>
        <v>5</v>
      </c>
      <c r="AU17" s="32">
        <f t="shared" si="3"/>
        <v>1</v>
      </c>
      <c r="AV17" s="32">
        <f t="shared" si="4"/>
        <v>585</v>
      </c>
      <c r="AW17" s="32">
        <f t="shared" si="5"/>
        <v>5</v>
      </c>
      <c r="AX17" s="47">
        <f t="shared" si="6"/>
        <v>4680</v>
      </c>
      <c r="AY17" s="47">
        <f t="shared" si="8"/>
        <v>32</v>
      </c>
      <c r="AZ17" s="66">
        <f t="shared" si="7"/>
        <v>5</v>
      </c>
    </row>
    <row r="18" spans="1:52">
      <c r="A18" s="82">
        <v>15</v>
      </c>
      <c r="B18" s="70" t="s">
        <v>99</v>
      </c>
      <c r="C18" s="70" t="s">
        <v>100</v>
      </c>
      <c r="D18" s="70" t="s">
        <v>88</v>
      </c>
      <c r="E18" s="83">
        <v>4</v>
      </c>
      <c r="F18" s="83">
        <v>240</v>
      </c>
      <c r="G18" s="32">
        <v>60</v>
      </c>
      <c r="H18" s="9">
        <v>2</v>
      </c>
      <c r="I18" s="9" t="s">
        <v>88</v>
      </c>
      <c r="J18" s="9">
        <v>6</v>
      </c>
      <c r="K18" s="9">
        <v>49</v>
      </c>
      <c r="L18" s="32">
        <v>8.1666666666666661</v>
      </c>
      <c r="M18" s="9">
        <v>0</v>
      </c>
      <c r="N18" s="9"/>
      <c r="O18" s="9"/>
      <c r="P18" s="9"/>
      <c r="Q18" s="32"/>
      <c r="R18" s="9"/>
      <c r="S18" s="9"/>
      <c r="T18" s="9"/>
      <c r="U18" s="9"/>
      <c r="V18" s="32"/>
      <c r="W18" s="9"/>
      <c r="X18" s="9"/>
      <c r="Y18" s="9"/>
      <c r="Z18" s="9"/>
      <c r="AA18" s="32"/>
      <c r="AB18" s="9"/>
      <c r="AC18" s="9" t="s">
        <v>88</v>
      </c>
      <c r="AD18" s="9">
        <v>5</v>
      </c>
      <c r="AE18" s="9">
        <v>285</v>
      </c>
      <c r="AF18" s="32">
        <v>57</v>
      </c>
      <c r="AG18" s="9">
        <v>2</v>
      </c>
      <c r="AH18" s="19"/>
      <c r="AI18" s="19"/>
      <c r="AJ18" s="9"/>
      <c r="AK18" s="32"/>
      <c r="AL18" s="9"/>
      <c r="AM18" s="9"/>
      <c r="AN18" s="9"/>
      <c r="AO18" s="9"/>
      <c r="AP18" s="32"/>
      <c r="AQ18" s="9"/>
      <c r="AR18" s="47">
        <f t="shared" si="0"/>
        <v>574</v>
      </c>
      <c r="AS18" s="32">
        <f t="shared" si="1"/>
        <v>38.266666666666666</v>
      </c>
      <c r="AT18" s="47">
        <f t="shared" si="2"/>
        <v>4</v>
      </c>
      <c r="AU18" s="32">
        <f t="shared" si="3"/>
        <v>0.26666666666666666</v>
      </c>
      <c r="AV18" s="32">
        <f t="shared" si="4"/>
        <v>191.33333333333334</v>
      </c>
      <c r="AW18" s="32">
        <f t="shared" si="5"/>
        <v>1.3333333333333333</v>
      </c>
      <c r="AX18" s="47">
        <f t="shared" si="6"/>
        <v>1530.6666666666667</v>
      </c>
      <c r="AY18" s="47">
        <f t="shared" si="8"/>
        <v>11</v>
      </c>
      <c r="AZ18" s="66">
        <f t="shared" si="7"/>
        <v>15</v>
      </c>
    </row>
    <row r="19" spans="1:52">
      <c r="A19" s="82">
        <v>16</v>
      </c>
      <c r="B19" s="70" t="s">
        <v>261</v>
      </c>
      <c r="C19" s="70" t="s">
        <v>262</v>
      </c>
      <c r="D19" s="70"/>
      <c r="E19" s="83"/>
      <c r="F19" s="83"/>
      <c r="G19" s="32"/>
      <c r="H19" s="9"/>
      <c r="I19" s="9"/>
      <c r="J19" s="9"/>
      <c r="K19" s="9"/>
      <c r="L19" s="32"/>
      <c r="M19" s="9"/>
      <c r="N19" s="9"/>
      <c r="O19" s="9"/>
      <c r="P19" s="9"/>
      <c r="Q19" s="32"/>
      <c r="R19" s="9"/>
      <c r="S19" s="9" t="s">
        <v>192</v>
      </c>
      <c r="T19" s="9">
        <v>4</v>
      </c>
      <c r="U19" s="9">
        <v>224</v>
      </c>
      <c r="V19" s="32">
        <v>56</v>
      </c>
      <c r="W19" s="9">
        <v>1</v>
      </c>
      <c r="X19" s="9"/>
      <c r="Y19" s="9"/>
      <c r="Z19" s="9"/>
      <c r="AA19" s="32"/>
      <c r="AB19" s="9"/>
      <c r="AC19" s="9"/>
      <c r="AD19" s="9"/>
      <c r="AE19" s="9"/>
      <c r="AF19" s="32"/>
      <c r="AG19" s="9"/>
      <c r="AH19" s="9" t="s">
        <v>192</v>
      </c>
      <c r="AI19" s="19">
        <v>8</v>
      </c>
      <c r="AJ19" s="9">
        <v>315</v>
      </c>
      <c r="AK19" s="32">
        <v>39.375</v>
      </c>
      <c r="AL19" s="9">
        <v>2</v>
      </c>
      <c r="AM19" s="9"/>
      <c r="AN19" s="9"/>
      <c r="AO19" s="9"/>
      <c r="AP19" s="32"/>
      <c r="AQ19" s="9"/>
      <c r="AR19" s="47">
        <f t="shared" si="0"/>
        <v>539</v>
      </c>
      <c r="AS19" s="32">
        <f t="shared" si="1"/>
        <v>44.916666666666664</v>
      </c>
      <c r="AT19" s="47">
        <f t="shared" si="2"/>
        <v>3</v>
      </c>
      <c r="AU19" s="32">
        <f t="shared" si="3"/>
        <v>0.25</v>
      </c>
      <c r="AV19" s="32">
        <f t="shared" si="4"/>
        <v>269.5</v>
      </c>
      <c r="AW19" s="32">
        <f t="shared" si="5"/>
        <v>1.5</v>
      </c>
      <c r="AX19" s="47">
        <f t="shared" si="6"/>
        <v>2156</v>
      </c>
      <c r="AY19" s="47">
        <f t="shared" si="8"/>
        <v>35</v>
      </c>
      <c r="AZ19" s="66">
        <f t="shared" si="7"/>
        <v>12</v>
      </c>
    </row>
    <row r="20" spans="1:52">
      <c r="A20" s="82">
        <v>17</v>
      </c>
      <c r="B20" s="70" t="s">
        <v>110</v>
      </c>
      <c r="C20" s="70" t="s">
        <v>143</v>
      </c>
      <c r="D20" s="70" t="s">
        <v>109</v>
      </c>
      <c r="E20" s="83">
        <v>4</v>
      </c>
      <c r="F20" s="83">
        <v>43</v>
      </c>
      <c r="G20" s="32">
        <v>10.75</v>
      </c>
      <c r="H20" s="9">
        <v>0</v>
      </c>
      <c r="I20" s="9"/>
      <c r="J20" s="9"/>
      <c r="K20" s="9"/>
      <c r="L20" s="32"/>
      <c r="M20" s="9"/>
      <c r="N20" s="9" t="s">
        <v>109</v>
      </c>
      <c r="O20" s="9">
        <f>+P20/Q20</f>
        <v>5</v>
      </c>
      <c r="P20" s="9">
        <v>62</v>
      </c>
      <c r="Q20" s="32">
        <v>12.4</v>
      </c>
      <c r="R20" s="9">
        <v>0</v>
      </c>
      <c r="S20" s="9" t="s">
        <v>109</v>
      </c>
      <c r="T20" s="9">
        <v>4</v>
      </c>
      <c r="U20" s="9">
        <v>76</v>
      </c>
      <c r="V20" s="32">
        <v>19</v>
      </c>
      <c r="W20" s="9">
        <v>0</v>
      </c>
      <c r="X20" s="9" t="s">
        <v>109</v>
      </c>
      <c r="Y20" s="9">
        <v>6</v>
      </c>
      <c r="Z20" s="9">
        <v>74</v>
      </c>
      <c r="AA20" s="32">
        <v>12.333333333333334</v>
      </c>
      <c r="AB20" s="9">
        <v>0</v>
      </c>
      <c r="AC20" s="9" t="s">
        <v>109</v>
      </c>
      <c r="AD20" s="9">
        <v>5</v>
      </c>
      <c r="AE20" s="9">
        <v>56</v>
      </c>
      <c r="AF20" s="32">
        <v>11.2</v>
      </c>
      <c r="AG20" s="9">
        <v>0</v>
      </c>
      <c r="AH20" s="9" t="s">
        <v>109</v>
      </c>
      <c r="AI20" s="19">
        <v>8</v>
      </c>
      <c r="AJ20" s="9">
        <v>214</v>
      </c>
      <c r="AK20" s="32">
        <v>26.75</v>
      </c>
      <c r="AL20" s="9">
        <v>1</v>
      </c>
      <c r="AM20" s="9" t="s">
        <v>109</v>
      </c>
      <c r="AN20" s="9">
        <v>4</v>
      </c>
      <c r="AO20" s="9">
        <v>0</v>
      </c>
      <c r="AP20" s="32">
        <v>0</v>
      </c>
      <c r="AQ20" s="9">
        <v>0</v>
      </c>
      <c r="AR20" s="47">
        <f t="shared" si="0"/>
        <v>525</v>
      </c>
      <c r="AS20" s="32">
        <f t="shared" si="1"/>
        <v>14.583333333333334</v>
      </c>
      <c r="AT20" s="47">
        <f t="shared" si="2"/>
        <v>1</v>
      </c>
      <c r="AU20" s="32">
        <f t="shared" si="3"/>
        <v>2.7777777777777776E-2</v>
      </c>
      <c r="AV20" s="32">
        <f t="shared" si="4"/>
        <v>75</v>
      </c>
      <c r="AW20" s="32">
        <f t="shared" si="5"/>
        <v>0.14285714285714285</v>
      </c>
      <c r="AX20" s="47">
        <f t="shared" si="6"/>
        <v>600</v>
      </c>
      <c r="AY20" s="47">
        <f t="shared" si="8"/>
        <v>14</v>
      </c>
      <c r="AZ20" s="66">
        <f t="shared" si="7"/>
        <v>36</v>
      </c>
    </row>
    <row r="21" spans="1:52">
      <c r="A21" s="82">
        <v>18</v>
      </c>
      <c r="B21" s="70" t="s">
        <v>334</v>
      </c>
      <c r="C21" s="70" t="s">
        <v>309</v>
      </c>
      <c r="D21" s="70"/>
      <c r="E21" s="83"/>
      <c r="F21" s="83"/>
      <c r="G21" s="32"/>
      <c r="H21" s="9"/>
      <c r="I21" s="9"/>
      <c r="J21" s="9"/>
      <c r="K21" s="9"/>
      <c r="L21" s="32"/>
      <c r="M21" s="9"/>
      <c r="N21" s="9"/>
      <c r="O21" s="9"/>
      <c r="P21" s="9"/>
      <c r="Q21" s="32"/>
      <c r="R21" s="9"/>
      <c r="S21" s="9"/>
      <c r="T21" s="9"/>
      <c r="U21" s="9"/>
      <c r="V21" s="32"/>
      <c r="W21" s="9"/>
      <c r="X21" s="9"/>
      <c r="Y21" s="9"/>
      <c r="Z21" s="9"/>
      <c r="AA21" s="32"/>
      <c r="AB21" s="9"/>
      <c r="AC21" s="9"/>
      <c r="AD21" s="9"/>
      <c r="AE21" s="9"/>
      <c r="AF21" s="32"/>
      <c r="AG21" s="9"/>
      <c r="AH21" s="19" t="s">
        <v>318</v>
      </c>
      <c r="AI21" s="19">
        <v>4</v>
      </c>
      <c r="AJ21" s="9">
        <v>140</v>
      </c>
      <c r="AK21" s="32">
        <v>35</v>
      </c>
      <c r="AL21" s="9">
        <v>1</v>
      </c>
      <c r="AM21" s="9" t="s">
        <v>318</v>
      </c>
      <c r="AN21" s="9">
        <v>8</v>
      </c>
      <c r="AO21" s="9">
        <v>360</v>
      </c>
      <c r="AP21" s="32">
        <v>45</v>
      </c>
      <c r="AQ21" s="9">
        <v>1</v>
      </c>
      <c r="AR21" s="47">
        <f t="shared" si="0"/>
        <v>500</v>
      </c>
      <c r="AS21" s="32">
        <f t="shared" si="1"/>
        <v>41.666666666666664</v>
      </c>
      <c r="AT21" s="47">
        <f t="shared" si="2"/>
        <v>2</v>
      </c>
      <c r="AU21" s="32">
        <f t="shared" si="3"/>
        <v>0.16666666666666666</v>
      </c>
      <c r="AV21" s="32">
        <f t="shared" si="4"/>
        <v>250</v>
      </c>
      <c r="AW21" s="32">
        <f t="shared" si="5"/>
        <v>1</v>
      </c>
      <c r="AX21" s="47">
        <f t="shared" si="6"/>
        <v>2000</v>
      </c>
      <c r="AY21" s="47">
        <f t="shared" si="8"/>
        <v>25</v>
      </c>
      <c r="AZ21" s="66">
        <f t="shared" si="7"/>
        <v>12</v>
      </c>
    </row>
    <row r="22" spans="1:52">
      <c r="A22" s="82">
        <v>19</v>
      </c>
      <c r="B22" s="70" t="s">
        <v>167</v>
      </c>
      <c r="C22" s="70" t="s">
        <v>168</v>
      </c>
      <c r="D22" s="70"/>
      <c r="E22" s="83"/>
      <c r="F22" s="83"/>
      <c r="G22" s="32"/>
      <c r="H22" s="9"/>
      <c r="I22" s="9" t="s">
        <v>106</v>
      </c>
      <c r="J22" s="9">
        <v>6</v>
      </c>
      <c r="K22" s="9">
        <v>241</v>
      </c>
      <c r="L22" s="32">
        <v>40.166666666666664</v>
      </c>
      <c r="M22" s="9">
        <v>1</v>
      </c>
      <c r="N22" s="9" t="s">
        <v>106</v>
      </c>
      <c r="O22" s="9">
        <f>+P22/Q22</f>
        <v>9</v>
      </c>
      <c r="P22" s="9">
        <v>153</v>
      </c>
      <c r="Q22" s="32">
        <v>17</v>
      </c>
      <c r="R22" s="9">
        <v>1</v>
      </c>
      <c r="S22" s="9" t="s">
        <v>106</v>
      </c>
      <c r="T22" s="9">
        <v>5</v>
      </c>
      <c r="U22" s="9">
        <v>106</v>
      </c>
      <c r="V22" s="32">
        <v>21.2</v>
      </c>
      <c r="W22" s="9">
        <v>0</v>
      </c>
      <c r="X22" s="9"/>
      <c r="Y22" s="9"/>
      <c r="Z22" s="9"/>
      <c r="AA22" s="32"/>
      <c r="AB22" s="9"/>
      <c r="AC22" s="9"/>
      <c r="AD22" s="9"/>
      <c r="AE22" s="9"/>
      <c r="AF22" s="32"/>
      <c r="AG22" s="9"/>
      <c r="AH22" s="19"/>
      <c r="AI22" s="19"/>
      <c r="AJ22" s="9"/>
      <c r="AK22" s="32"/>
      <c r="AL22" s="9"/>
      <c r="AM22" s="9"/>
      <c r="AN22" s="9"/>
      <c r="AO22" s="9"/>
      <c r="AP22" s="32"/>
      <c r="AQ22" s="9"/>
      <c r="AR22" s="47">
        <f t="shared" si="0"/>
        <v>500</v>
      </c>
      <c r="AS22" s="32">
        <f t="shared" si="1"/>
        <v>25</v>
      </c>
      <c r="AT22" s="47">
        <f t="shared" si="2"/>
        <v>2</v>
      </c>
      <c r="AU22" s="32">
        <f t="shared" si="3"/>
        <v>0.1</v>
      </c>
      <c r="AV22" s="32">
        <f t="shared" si="4"/>
        <v>166.66666666666666</v>
      </c>
      <c r="AW22" s="32">
        <f t="shared" si="5"/>
        <v>0.66666666666666663</v>
      </c>
      <c r="AX22" s="47">
        <f t="shared" si="6"/>
        <v>1333.3333333333333</v>
      </c>
      <c r="AY22" s="47">
        <f t="shared" si="8"/>
        <v>0</v>
      </c>
      <c r="AZ22" s="66">
        <f t="shared" si="7"/>
        <v>20</v>
      </c>
    </row>
    <row r="23" spans="1:52">
      <c r="A23" s="82">
        <v>20</v>
      </c>
      <c r="B23" s="70" t="s">
        <v>277</v>
      </c>
      <c r="C23" s="70" t="s">
        <v>278</v>
      </c>
      <c r="D23" s="70"/>
      <c r="E23" s="83"/>
      <c r="F23" s="83"/>
      <c r="G23" s="32"/>
      <c r="H23" s="9"/>
      <c r="I23" s="9"/>
      <c r="J23" s="9"/>
      <c r="K23" s="9"/>
      <c r="L23" s="32"/>
      <c r="M23" s="9"/>
      <c r="N23" s="9"/>
      <c r="O23" s="9"/>
      <c r="P23" s="9"/>
      <c r="Q23" s="32"/>
      <c r="R23" s="9"/>
      <c r="S23" s="9"/>
      <c r="T23" s="9"/>
      <c r="U23" s="9"/>
      <c r="V23" s="32"/>
      <c r="W23" s="9"/>
      <c r="X23" s="9" t="s">
        <v>273</v>
      </c>
      <c r="Y23" s="9">
        <v>9</v>
      </c>
      <c r="Z23" s="9">
        <v>433</v>
      </c>
      <c r="AA23" s="32">
        <v>48.111111111111114</v>
      </c>
      <c r="AB23" s="9">
        <v>3</v>
      </c>
      <c r="AC23" s="9"/>
      <c r="AD23" s="9"/>
      <c r="AE23" s="9"/>
      <c r="AF23" s="32"/>
      <c r="AG23" s="9"/>
      <c r="AH23" s="19"/>
      <c r="AI23" s="19"/>
      <c r="AJ23" s="9"/>
      <c r="AK23" s="32"/>
      <c r="AL23" s="9"/>
      <c r="AM23" s="9" t="s">
        <v>194</v>
      </c>
      <c r="AN23" s="9">
        <v>4</v>
      </c>
      <c r="AO23" s="9">
        <v>0</v>
      </c>
      <c r="AP23" s="32">
        <v>0</v>
      </c>
      <c r="AQ23" s="9">
        <v>0</v>
      </c>
      <c r="AR23" s="47">
        <f t="shared" si="0"/>
        <v>433</v>
      </c>
      <c r="AS23" s="32">
        <f t="shared" si="1"/>
        <v>33.307692307692307</v>
      </c>
      <c r="AT23" s="47">
        <f t="shared" si="2"/>
        <v>3</v>
      </c>
      <c r="AU23" s="32">
        <f t="shared" si="3"/>
        <v>0.23076923076923078</v>
      </c>
      <c r="AV23" s="32">
        <f t="shared" si="4"/>
        <v>216.5</v>
      </c>
      <c r="AW23" s="32">
        <f t="shared" si="5"/>
        <v>1.5</v>
      </c>
      <c r="AX23" s="47">
        <f t="shared" si="6"/>
        <v>1732</v>
      </c>
      <c r="AY23" s="47">
        <f t="shared" si="8"/>
        <v>67</v>
      </c>
      <c r="AZ23" s="66">
        <f t="shared" si="7"/>
        <v>13</v>
      </c>
    </row>
    <row r="24" spans="1:52">
      <c r="A24" s="82">
        <v>21</v>
      </c>
      <c r="B24" s="70" t="s">
        <v>103</v>
      </c>
      <c r="C24" s="70" t="s">
        <v>104</v>
      </c>
      <c r="D24" s="70" t="s">
        <v>106</v>
      </c>
      <c r="E24" s="83">
        <v>4</v>
      </c>
      <c r="F24" s="83">
        <v>38</v>
      </c>
      <c r="G24" s="32">
        <v>9.5</v>
      </c>
      <c r="H24" s="9">
        <v>0</v>
      </c>
      <c r="I24" s="9" t="s">
        <v>153</v>
      </c>
      <c r="J24" s="9">
        <v>4</v>
      </c>
      <c r="K24" s="9">
        <v>49</v>
      </c>
      <c r="L24" s="32">
        <v>12.25</v>
      </c>
      <c r="M24" s="9">
        <v>0</v>
      </c>
      <c r="N24" s="9"/>
      <c r="O24" s="9"/>
      <c r="P24" s="9"/>
      <c r="Q24" s="32"/>
      <c r="R24" s="9"/>
      <c r="S24" s="9" t="s">
        <v>153</v>
      </c>
      <c r="T24" s="9">
        <v>5</v>
      </c>
      <c r="U24" s="9">
        <v>112</v>
      </c>
      <c r="V24" s="32">
        <v>22.4</v>
      </c>
      <c r="W24" s="9">
        <v>1</v>
      </c>
      <c r="X24" s="9"/>
      <c r="Y24" s="9"/>
      <c r="Z24" s="9"/>
      <c r="AA24" s="32"/>
      <c r="AB24" s="9"/>
      <c r="AC24" s="9"/>
      <c r="AD24" s="9"/>
      <c r="AE24" s="9"/>
      <c r="AF24" s="32"/>
      <c r="AG24" s="9"/>
      <c r="AH24" s="19"/>
      <c r="AI24" s="19"/>
      <c r="AJ24" s="9"/>
      <c r="AK24" s="32"/>
      <c r="AL24" s="9"/>
      <c r="AM24" s="9" t="s">
        <v>91</v>
      </c>
      <c r="AN24" s="9">
        <v>7</v>
      </c>
      <c r="AO24" s="9">
        <v>234</v>
      </c>
      <c r="AP24" s="32">
        <v>33.428571428571431</v>
      </c>
      <c r="AQ24" s="9">
        <v>1</v>
      </c>
      <c r="AR24" s="47">
        <f t="shared" si="0"/>
        <v>433</v>
      </c>
      <c r="AS24" s="32">
        <f t="shared" si="1"/>
        <v>21.65</v>
      </c>
      <c r="AT24" s="47">
        <f t="shared" si="2"/>
        <v>2</v>
      </c>
      <c r="AU24" s="32">
        <f t="shared" si="3"/>
        <v>0.1</v>
      </c>
      <c r="AV24" s="32">
        <f t="shared" si="4"/>
        <v>108.25</v>
      </c>
      <c r="AW24" s="32">
        <f t="shared" si="5"/>
        <v>0.5</v>
      </c>
      <c r="AX24" s="47">
        <f t="shared" si="6"/>
        <v>866</v>
      </c>
      <c r="AY24" s="47">
        <f t="shared" si="8"/>
        <v>0</v>
      </c>
      <c r="AZ24" s="66">
        <f t="shared" si="7"/>
        <v>20</v>
      </c>
    </row>
    <row r="25" spans="1:52">
      <c r="A25" s="82">
        <v>22</v>
      </c>
      <c r="B25" s="70" t="s">
        <v>221</v>
      </c>
      <c r="C25" s="70" t="s">
        <v>212</v>
      </c>
      <c r="D25" s="70"/>
      <c r="E25" s="83"/>
      <c r="F25" s="83"/>
      <c r="G25" s="32"/>
      <c r="H25" s="9"/>
      <c r="I25" s="9"/>
      <c r="J25" s="9"/>
      <c r="K25" s="9"/>
      <c r="L25" s="32"/>
      <c r="M25" s="9"/>
      <c r="N25" s="9" t="s">
        <v>239</v>
      </c>
      <c r="O25" s="9">
        <f>+P25/Q25</f>
        <v>4</v>
      </c>
      <c r="P25" s="9">
        <v>255</v>
      </c>
      <c r="Q25" s="32">
        <v>63.75</v>
      </c>
      <c r="R25" s="9">
        <v>2</v>
      </c>
      <c r="S25" s="9" t="s">
        <v>239</v>
      </c>
      <c r="T25" s="9">
        <v>4</v>
      </c>
      <c r="U25" s="9">
        <v>151</v>
      </c>
      <c r="V25" s="32">
        <v>37.75</v>
      </c>
      <c r="W25" s="9">
        <v>1</v>
      </c>
      <c r="X25" s="9"/>
      <c r="Y25" s="9"/>
      <c r="Z25" s="9"/>
      <c r="AA25" s="32"/>
      <c r="AB25" s="9"/>
      <c r="AC25" s="9"/>
      <c r="AD25" s="9"/>
      <c r="AE25" s="9"/>
      <c r="AF25" s="32"/>
      <c r="AG25" s="9"/>
      <c r="AH25" s="19"/>
      <c r="AI25" s="19"/>
      <c r="AJ25" s="9"/>
      <c r="AK25" s="32"/>
      <c r="AL25" s="9"/>
      <c r="AM25" s="9"/>
      <c r="AN25" s="9"/>
      <c r="AO25" s="9"/>
      <c r="AP25" s="32"/>
      <c r="AQ25" s="9"/>
      <c r="AR25" s="47">
        <f t="shared" si="0"/>
        <v>406</v>
      </c>
      <c r="AS25" s="32">
        <f t="shared" si="1"/>
        <v>50.75</v>
      </c>
      <c r="AT25" s="47">
        <f t="shared" si="2"/>
        <v>3</v>
      </c>
      <c r="AU25" s="32">
        <f t="shared" si="3"/>
        <v>0.375</v>
      </c>
      <c r="AV25" s="32">
        <f t="shared" si="4"/>
        <v>203</v>
      </c>
      <c r="AW25" s="32">
        <f t="shared" si="5"/>
        <v>1.5</v>
      </c>
      <c r="AX25" s="47">
        <f t="shared" si="6"/>
        <v>1624</v>
      </c>
      <c r="AY25" s="47">
        <f t="shared" si="8"/>
        <v>27</v>
      </c>
      <c r="AZ25" s="66">
        <f t="shared" si="7"/>
        <v>8</v>
      </c>
    </row>
    <row r="26" spans="1:52">
      <c r="A26" s="82">
        <v>23</v>
      </c>
      <c r="B26" s="70" t="s">
        <v>234</v>
      </c>
      <c r="C26" s="70" t="s">
        <v>283</v>
      </c>
      <c r="D26" s="70"/>
      <c r="E26" s="83"/>
      <c r="F26" s="83"/>
      <c r="G26" s="32"/>
      <c r="H26" s="9"/>
      <c r="I26" s="9"/>
      <c r="J26" s="9"/>
      <c r="K26" s="9"/>
      <c r="L26" s="32"/>
      <c r="M26" s="9"/>
      <c r="N26" s="9"/>
      <c r="O26" s="9"/>
      <c r="P26" s="9"/>
      <c r="Q26" s="32"/>
      <c r="R26" s="9"/>
      <c r="S26" s="9"/>
      <c r="T26" s="9"/>
      <c r="U26" s="9"/>
      <c r="V26" s="32"/>
      <c r="W26" s="9"/>
      <c r="X26" s="9" t="s">
        <v>274</v>
      </c>
      <c r="Y26" s="9">
        <v>8</v>
      </c>
      <c r="Z26" s="9">
        <v>323</v>
      </c>
      <c r="AA26" s="32">
        <v>40.375</v>
      </c>
      <c r="AB26" s="9">
        <v>1</v>
      </c>
      <c r="AC26" s="9"/>
      <c r="AD26" s="9"/>
      <c r="AE26" s="9"/>
      <c r="AF26" s="32"/>
      <c r="AG26" s="9"/>
      <c r="AH26" s="19"/>
      <c r="AI26" s="19"/>
      <c r="AJ26" s="9"/>
      <c r="AK26" s="32"/>
      <c r="AL26" s="9"/>
      <c r="AM26" s="9" t="s">
        <v>194</v>
      </c>
      <c r="AN26" s="9">
        <v>4</v>
      </c>
      <c r="AO26" s="9">
        <v>71</v>
      </c>
      <c r="AP26" s="32">
        <v>17.75</v>
      </c>
      <c r="AQ26" s="9">
        <v>0</v>
      </c>
      <c r="AR26" s="47">
        <f t="shared" si="0"/>
        <v>394</v>
      </c>
      <c r="AS26" s="32">
        <f t="shared" si="1"/>
        <v>32.833333333333336</v>
      </c>
      <c r="AT26" s="47">
        <f t="shared" si="2"/>
        <v>1</v>
      </c>
      <c r="AU26" s="32">
        <f t="shared" si="3"/>
        <v>8.3333333333333329E-2</v>
      </c>
      <c r="AV26" s="32">
        <f t="shared" si="4"/>
        <v>197</v>
      </c>
      <c r="AW26" s="32">
        <f t="shared" si="5"/>
        <v>0.5</v>
      </c>
      <c r="AX26" s="47">
        <f t="shared" si="6"/>
        <v>1576</v>
      </c>
      <c r="AY26" s="47">
        <f t="shared" si="8"/>
        <v>12</v>
      </c>
      <c r="AZ26" s="66">
        <f t="shared" si="7"/>
        <v>12</v>
      </c>
    </row>
    <row r="27" spans="1:52">
      <c r="A27" s="82">
        <v>24</v>
      </c>
      <c r="B27" s="70" t="s">
        <v>101</v>
      </c>
      <c r="C27" s="70" t="s">
        <v>102</v>
      </c>
      <c r="D27" s="70" t="s">
        <v>96</v>
      </c>
      <c r="E27" s="83">
        <v>0</v>
      </c>
      <c r="F27" s="83">
        <v>0</v>
      </c>
      <c r="G27" s="32">
        <v>0</v>
      </c>
      <c r="H27" s="9">
        <v>0</v>
      </c>
      <c r="I27" s="9" t="s">
        <v>96</v>
      </c>
      <c r="J27" s="9">
        <v>4</v>
      </c>
      <c r="K27" s="9">
        <v>25</v>
      </c>
      <c r="L27" s="32">
        <v>6.25</v>
      </c>
      <c r="M27" s="9">
        <v>0</v>
      </c>
      <c r="N27" s="9" t="s">
        <v>96</v>
      </c>
      <c r="O27" s="9">
        <f>+P27/Q27</f>
        <v>4</v>
      </c>
      <c r="P27" s="9">
        <v>24</v>
      </c>
      <c r="Q27" s="32">
        <v>6</v>
      </c>
      <c r="R27" s="9">
        <v>0</v>
      </c>
      <c r="S27" s="9" t="s">
        <v>96</v>
      </c>
      <c r="T27" s="9">
        <v>5</v>
      </c>
      <c r="U27" s="9">
        <v>84</v>
      </c>
      <c r="V27" s="32">
        <v>16.8</v>
      </c>
      <c r="W27" s="9">
        <v>0</v>
      </c>
      <c r="X27" s="9" t="s">
        <v>96</v>
      </c>
      <c r="Y27" s="9">
        <v>5</v>
      </c>
      <c r="Z27" s="9">
        <v>110</v>
      </c>
      <c r="AA27" s="32">
        <v>22</v>
      </c>
      <c r="AB27" s="9">
        <v>1</v>
      </c>
      <c r="AC27" s="9" t="s">
        <v>96</v>
      </c>
      <c r="AD27" s="9">
        <v>5</v>
      </c>
      <c r="AE27" s="9">
        <v>47</v>
      </c>
      <c r="AF27" s="32">
        <v>9.4</v>
      </c>
      <c r="AG27" s="9">
        <v>0</v>
      </c>
      <c r="AH27" s="9" t="s">
        <v>96</v>
      </c>
      <c r="AI27" s="19">
        <v>4</v>
      </c>
      <c r="AJ27" s="9">
        <v>53</v>
      </c>
      <c r="AK27" s="32">
        <v>13.25</v>
      </c>
      <c r="AL27" s="9">
        <v>0</v>
      </c>
      <c r="AM27" s="9" t="s">
        <v>96</v>
      </c>
      <c r="AN27" s="9">
        <v>3</v>
      </c>
      <c r="AO27" s="9">
        <v>51</v>
      </c>
      <c r="AP27" s="32">
        <v>17</v>
      </c>
      <c r="AQ27" s="9">
        <v>0</v>
      </c>
      <c r="AR27" s="47">
        <f t="shared" si="0"/>
        <v>394</v>
      </c>
      <c r="AS27" s="32">
        <f t="shared" si="1"/>
        <v>13.133333333333333</v>
      </c>
      <c r="AT27" s="47">
        <f t="shared" si="2"/>
        <v>1</v>
      </c>
      <c r="AU27" s="32">
        <f t="shared" si="3"/>
        <v>3.3333333333333333E-2</v>
      </c>
      <c r="AV27" s="32">
        <f t="shared" si="4"/>
        <v>49.25</v>
      </c>
      <c r="AW27" s="32">
        <f t="shared" si="5"/>
        <v>0.125</v>
      </c>
      <c r="AX27" s="47">
        <f t="shared" si="6"/>
        <v>394</v>
      </c>
      <c r="AY27" s="47">
        <f t="shared" si="8"/>
        <v>0</v>
      </c>
      <c r="AZ27" s="66">
        <f t="shared" si="7"/>
        <v>30</v>
      </c>
    </row>
    <row r="28" spans="1:52">
      <c r="A28" s="82">
        <v>25</v>
      </c>
      <c r="B28" s="70" t="s">
        <v>171</v>
      </c>
      <c r="C28" s="70" t="s">
        <v>172</v>
      </c>
      <c r="D28" s="70"/>
      <c r="E28" s="83"/>
      <c r="F28" s="83"/>
      <c r="G28" s="32"/>
      <c r="H28" s="9"/>
      <c r="I28" s="9" t="s">
        <v>106</v>
      </c>
      <c r="J28" s="9">
        <v>6</v>
      </c>
      <c r="K28" s="9">
        <v>75</v>
      </c>
      <c r="L28" s="32">
        <v>12.5</v>
      </c>
      <c r="M28" s="9">
        <v>0</v>
      </c>
      <c r="N28" s="9" t="s">
        <v>106</v>
      </c>
      <c r="O28" s="9">
        <f>+P28/Q28</f>
        <v>9</v>
      </c>
      <c r="P28" s="9">
        <v>118</v>
      </c>
      <c r="Q28" s="32">
        <v>13.111111111111111</v>
      </c>
      <c r="R28" s="9">
        <v>1</v>
      </c>
      <c r="S28" s="9"/>
      <c r="T28" s="9"/>
      <c r="U28" s="9"/>
      <c r="V28" s="32"/>
      <c r="W28" s="9"/>
      <c r="X28" s="9"/>
      <c r="Y28" s="9"/>
      <c r="Z28" s="9"/>
      <c r="AA28" s="32"/>
      <c r="AB28" s="9"/>
      <c r="AC28" s="9"/>
      <c r="AD28" s="9"/>
      <c r="AE28" s="9"/>
      <c r="AF28" s="32"/>
      <c r="AG28" s="9"/>
      <c r="AH28" s="19"/>
      <c r="AI28" s="19"/>
      <c r="AJ28" s="9"/>
      <c r="AK28" s="32"/>
      <c r="AL28" s="9"/>
      <c r="AM28" s="9" t="s">
        <v>106</v>
      </c>
      <c r="AN28" s="9">
        <v>7</v>
      </c>
      <c r="AO28" s="9">
        <v>195</v>
      </c>
      <c r="AP28" s="32">
        <v>27.857142857142858</v>
      </c>
      <c r="AQ28" s="9">
        <v>0</v>
      </c>
      <c r="AR28" s="47">
        <f t="shared" si="0"/>
        <v>388</v>
      </c>
      <c r="AS28" s="32">
        <f t="shared" si="1"/>
        <v>17.636363636363637</v>
      </c>
      <c r="AT28" s="47">
        <f t="shared" si="2"/>
        <v>1</v>
      </c>
      <c r="AU28" s="32">
        <f t="shared" si="3"/>
        <v>4.5454545454545456E-2</v>
      </c>
      <c r="AV28" s="32">
        <f t="shared" si="4"/>
        <v>129.33333333333334</v>
      </c>
      <c r="AW28" s="32">
        <f t="shared" si="5"/>
        <v>0.33333333333333331</v>
      </c>
      <c r="AX28" s="47">
        <f t="shared" si="6"/>
        <v>1034.6666666666667</v>
      </c>
      <c r="AY28" s="47">
        <f t="shared" si="8"/>
        <v>6</v>
      </c>
      <c r="AZ28" s="66">
        <f t="shared" si="7"/>
        <v>22</v>
      </c>
    </row>
    <row r="29" spans="1:52">
      <c r="A29" s="82">
        <v>26</v>
      </c>
      <c r="B29" s="70" t="s">
        <v>233</v>
      </c>
      <c r="C29" s="70" t="s">
        <v>309</v>
      </c>
      <c r="D29" s="70"/>
      <c r="E29" s="83"/>
      <c r="F29" s="83"/>
      <c r="G29" s="32"/>
      <c r="H29" s="9"/>
      <c r="I29" s="9"/>
      <c r="J29" s="9"/>
      <c r="K29" s="9"/>
      <c r="L29" s="32"/>
      <c r="M29" s="9"/>
      <c r="N29" s="9"/>
      <c r="O29" s="9"/>
      <c r="P29" s="9"/>
      <c r="Q29" s="32"/>
      <c r="R29" s="9"/>
      <c r="S29" s="9"/>
      <c r="T29" s="9"/>
      <c r="U29" s="9"/>
      <c r="V29" s="32"/>
      <c r="W29" s="9"/>
      <c r="X29" s="9"/>
      <c r="Y29" s="9"/>
      <c r="Z29" s="9"/>
      <c r="AA29" s="32"/>
      <c r="AB29" s="9"/>
      <c r="AC29" s="9" t="s">
        <v>317</v>
      </c>
      <c r="AD29" s="9">
        <v>5</v>
      </c>
      <c r="AE29" s="9">
        <v>62</v>
      </c>
      <c r="AF29" s="32">
        <v>12.4</v>
      </c>
      <c r="AG29" s="9">
        <v>0</v>
      </c>
      <c r="AH29" s="9" t="s">
        <v>318</v>
      </c>
      <c r="AI29" s="19">
        <v>4</v>
      </c>
      <c r="AJ29" s="9">
        <v>52</v>
      </c>
      <c r="AK29" s="32">
        <v>13</v>
      </c>
      <c r="AL29" s="9">
        <v>0</v>
      </c>
      <c r="AM29" s="9" t="s">
        <v>318</v>
      </c>
      <c r="AN29" s="9">
        <v>8</v>
      </c>
      <c r="AO29" s="9">
        <v>266</v>
      </c>
      <c r="AP29" s="32">
        <v>33.25</v>
      </c>
      <c r="AQ29" s="9">
        <v>0</v>
      </c>
      <c r="AR29" s="47">
        <f t="shared" si="0"/>
        <v>380</v>
      </c>
      <c r="AS29" s="32">
        <f t="shared" si="1"/>
        <v>22.352941176470587</v>
      </c>
      <c r="AT29" s="47">
        <f t="shared" si="2"/>
        <v>0</v>
      </c>
      <c r="AU29" s="32">
        <f t="shared" si="3"/>
        <v>0</v>
      </c>
      <c r="AV29" s="32">
        <f t="shared" si="4"/>
        <v>126.66666666666667</v>
      </c>
      <c r="AW29" s="32">
        <f t="shared" si="5"/>
        <v>0</v>
      </c>
      <c r="AX29" s="47">
        <f t="shared" si="6"/>
        <v>1013.3333333333334</v>
      </c>
      <c r="AY29" s="47">
        <f t="shared" si="8"/>
        <v>8</v>
      </c>
      <c r="AZ29" s="66">
        <f t="shared" si="7"/>
        <v>17</v>
      </c>
    </row>
    <row r="30" spans="1:52">
      <c r="A30" s="82">
        <v>27</v>
      </c>
      <c r="B30" s="70" t="s">
        <v>189</v>
      </c>
      <c r="C30" s="70" t="s">
        <v>190</v>
      </c>
      <c r="D30" s="70"/>
      <c r="E30" s="83"/>
      <c r="F30" s="83"/>
      <c r="G30" s="32"/>
      <c r="H30" s="9"/>
      <c r="I30" s="9" t="s">
        <v>194</v>
      </c>
      <c r="J30" s="9">
        <v>4</v>
      </c>
      <c r="K30" s="9">
        <v>75</v>
      </c>
      <c r="L30" s="32">
        <v>18.75</v>
      </c>
      <c r="M30" s="9">
        <v>0</v>
      </c>
      <c r="N30" s="9"/>
      <c r="O30" s="9"/>
      <c r="P30" s="9"/>
      <c r="Q30" s="32"/>
      <c r="R30" s="9"/>
      <c r="S30" s="9"/>
      <c r="T30" s="9"/>
      <c r="U30" s="9"/>
      <c r="V30" s="32"/>
      <c r="W30" s="9"/>
      <c r="X30" s="9" t="s">
        <v>274</v>
      </c>
      <c r="Y30" s="9">
        <v>8</v>
      </c>
      <c r="Z30" s="9">
        <v>304</v>
      </c>
      <c r="AA30" s="32">
        <v>38</v>
      </c>
      <c r="AB30" s="9">
        <v>2</v>
      </c>
      <c r="AC30" s="9"/>
      <c r="AD30" s="9"/>
      <c r="AE30" s="9"/>
      <c r="AF30" s="32"/>
      <c r="AG30" s="9"/>
      <c r="AH30" s="19"/>
      <c r="AI30" s="19"/>
      <c r="AJ30" s="9"/>
      <c r="AK30" s="32"/>
      <c r="AL30" s="9"/>
      <c r="AM30" s="9"/>
      <c r="AN30" s="9"/>
      <c r="AO30" s="9"/>
      <c r="AP30" s="32"/>
      <c r="AQ30" s="9"/>
      <c r="AR30" s="47">
        <f t="shared" si="0"/>
        <v>379</v>
      </c>
      <c r="AS30" s="32">
        <f t="shared" si="1"/>
        <v>31.583333333333332</v>
      </c>
      <c r="AT30" s="47">
        <f t="shared" si="2"/>
        <v>2</v>
      </c>
      <c r="AU30" s="32">
        <f t="shared" si="3"/>
        <v>0.16666666666666666</v>
      </c>
      <c r="AV30" s="32">
        <f t="shared" si="4"/>
        <v>189.5</v>
      </c>
      <c r="AW30" s="32">
        <f t="shared" si="5"/>
        <v>1</v>
      </c>
      <c r="AX30" s="47">
        <f t="shared" si="6"/>
        <v>1516</v>
      </c>
      <c r="AY30" s="47">
        <f>+AR28-AR30</f>
        <v>9</v>
      </c>
      <c r="AZ30" s="66">
        <f t="shared" si="7"/>
        <v>12</v>
      </c>
    </row>
    <row r="31" spans="1:52">
      <c r="A31" s="82">
        <v>28</v>
      </c>
      <c r="B31" s="70" t="s">
        <v>89</v>
      </c>
      <c r="C31" s="70" t="s">
        <v>333</v>
      </c>
      <c r="D31" s="70"/>
      <c r="E31" s="83"/>
      <c r="F31" s="83"/>
      <c r="G31" s="32"/>
      <c r="H31" s="9"/>
      <c r="I31" s="9"/>
      <c r="J31" s="9"/>
      <c r="K31" s="9"/>
      <c r="L31" s="32"/>
      <c r="M31" s="9"/>
      <c r="N31" s="9"/>
      <c r="O31" s="9"/>
      <c r="P31" s="9"/>
      <c r="Q31" s="32"/>
      <c r="R31" s="9"/>
      <c r="S31" s="9"/>
      <c r="T31" s="9"/>
      <c r="U31" s="9"/>
      <c r="V31" s="32"/>
      <c r="W31" s="9"/>
      <c r="X31" s="9"/>
      <c r="Y31" s="9"/>
      <c r="Z31" s="9"/>
      <c r="AA31" s="32"/>
      <c r="AB31" s="9"/>
      <c r="AC31" s="9"/>
      <c r="AD31" s="9"/>
      <c r="AE31" s="9"/>
      <c r="AF31" s="32"/>
      <c r="AG31" s="9"/>
      <c r="AH31" s="19" t="s">
        <v>318</v>
      </c>
      <c r="AI31" s="19">
        <v>4</v>
      </c>
      <c r="AJ31" s="9">
        <v>88</v>
      </c>
      <c r="AK31" s="32">
        <v>22</v>
      </c>
      <c r="AL31" s="9">
        <v>0</v>
      </c>
      <c r="AM31" s="9" t="s">
        <v>318</v>
      </c>
      <c r="AN31" s="9">
        <v>8</v>
      </c>
      <c r="AO31" s="9">
        <v>281</v>
      </c>
      <c r="AP31" s="32">
        <v>35.125</v>
      </c>
      <c r="AQ31" s="9">
        <v>1</v>
      </c>
      <c r="AR31" s="47">
        <f t="shared" si="0"/>
        <v>369</v>
      </c>
      <c r="AS31" s="32">
        <f t="shared" si="1"/>
        <v>30.75</v>
      </c>
      <c r="AT31" s="47">
        <f t="shared" si="2"/>
        <v>1</v>
      </c>
      <c r="AU31" s="32">
        <f t="shared" si="3"/>
        <v>8.3333333333333329E-2</v>
      </c>
      <c r="AV31" s="32">
        <f t="shared" si="4"/>
        <v>184.5</v>
      </c>
      <c r="AW31" s="32">
        <f t="shared" si="5"/>
        <v>0.5</v>
      </c>
      <c r="AX31" s="47">
        <f t="shared" si="6"/>
        <v>1476</v>
      </c>
      <c r="AY31" s="47">
        <f t="shared" ref="AY31:AY62" si="9">+AR30-AR31</f>
        <v>10</v>
      </c>
      <c r="AZ31" s="66">
        <f t="shared" si="7"/>
        <v>12</v>
      </c>
    </row>
    <row r="32" spans="1:52">
      <c r="A32" s="82">
        <v>29</v>
      </c>
      <c r="B32" s="70" t="s">
        <v>220</v>
      </c>
      <c r="C32" s="70" t="s">
        <v>212</v>
      </c>
      <c r="D32" s="70"/>
      <c r="E32" s="83"/>
      <c r="F32" s="83"/>
      <c r="G32" s="32"/>
      <c r="H32" s="9"/>
      <c r="I32" s="9"/>
      <c r="J32" s="9"/>
      <c r="K32" s="9"/>
      <c r="L32" s="32"/>
      <c r="M32" s="9"/>
      <c r="N32" s="9" t="s">
        <v>239</v>
      </c>
      <c r="O32" s="9">
        <f>+P32/Q32</f>
        <v>4</v>
      </c>
      <c r="P32" s="9">
        <v>189</v>
      </c>
      <c r="Q32" s="32">
        <v>47.25</v>
      </c>
      <c r="R32" s="9">
        <v>1</v>
      </c>
      <c r="S32" s="9" t="s">
        <v>239</v>
      </c>
      <c r="T32" s="9">
        <v>4</v>
      </c>
      <c r="U32" s="9">
        <v>164</v>
      </c>
      <c r="V32" s="32">
        <v>41</v>
      </c>
      <c r="W32" s="9">
        <v>1</v>
      </c>
      <c r="X32" s="9"/>
      <c r="Y32" s="9"/>
      <c r="Z32" s="9"/>
      <c r="AA32" s="32"/>
      <c r="AB32" s="9"/>
      <c r="AC32" s="9"/>
      <c r="AD32" s="9"/>
      <c r="AE32" s="9"/>
      <c r="AF32" s="32"/>
      <c r="AG32" s="9"/>
      <c r="AH32" s="19"/>
      <c r="AI32" s="19"/>
      <c r="AJ32" s="9"/>
      <c r="AK32" s="32"/>
      <c r="AL32" s="9"/>
      <c r="AM32" s="9"/>
      <c r="AN32" s="9"/>
      <c r="AO32" s="9"/>
      <c r="AP32" s="32"/>
      <c r="AQ32" s="9"/>
      <c r="AR32" s="47">
        <f t="shared" si="0"/>
        <v>353</v>
      </c>
      <c r="AS32" s="32">
        <f t="shared" si="1"/>
        <v>44.125</v>
      </c>
      <c r="AT32" s="47">
        <f t="shared" si="2"/>
        <v>2</v>
      </c>
      <c r="AU32" s="32">
        <f t="shared" si="3"/>
        <v>0.25</v>
      </c>
      <c r="AV32" s="32">
        <f t="shared" si="4"/>
        <v>176.5</v>
      </c>
      <c r="AW32" s="32">
        <f t="shared" si="5"/>
        <v>1</v>
      </c>
      <c r="AX32" s="47">
        <f t="shared" si="6"/>
        <v>1412</v>
      </c>
      <c r="AY32" s="47">
        <f t="shared" si="9"/>
        <v>16</v>
      </c>
      <c r="AZ32" s="66">
        <f t="shared" si="7"/>
        <v>8</v>
      </c>
    </row>
    <row r="33" spans="1:52">
      <c r="A33" s="82">
        <v>30</v>
      </c>
      <c r="B33" s="70" t="s">
        <v>97</v>
      </c>
      <c r="C33" s="70" t="s">
        <v>185</v>
      </c>
      <c r="D33" s="70"/>
      <c r="E33" s="83"/>
      <c r="F33" s="83"/>
      <c r="G33" s="32"/>
      <c r="H33" s="9"/>
      <c r="I33" s="9" t="s">
        <v>192</v>
      </c>
      <c r="J33" s="9">
        <v>4</v>
      </c>
      <c r="K33" s="9">
        <v>16</v>
      </c>
      <c r="L33" s="32">
        <v>4</v>
      </c>
      <c r="M33" s="9">
        <v>0</v>
      </c>
      <c r="N33" s="9"/>
      <c r="O33" s="9"/>
      <c r="P33" s="9"/>
      <c r="Q33" s="32"/>
      <c r="R33" s="9"/>
      <c r="S33" s="9" t="s">
        <v>192</v>
      </c>
      <c r="T33" s="9">
        <v>4</v>
      </c>
      <c r="U33" s="9">
        <v>157</v>
      </c>
      <c r="V33" s="32">
        <v>39.25</v>
      </c>
      <c r="W33" s="9">
        <v>1</v>
      </c>
      <c r="X33" s="9"/>
      <c r="Y33" s="9"/>
      <c r="Z33" s="9"/>
      <c r="AA33" s="32"/>
      <c r="AB33" s="9"/>
      <c r="AC33" s="9"/>
      <c r="AD33" s="9"/>
      <c r="AE33" s="9"/>
      <c r="AF33" s="32"/>
      <c r="AG33" s="9"/>
      <c r="AH33" s="9" t="s">
        <v>192</v>
      </c>
      <c r="AI33" s="19">
        <v>8</v>
      </c>
      <c r="AJ33" s="9">
        <v>179</v>
      </c>
      <c r="AK33" s="32">
        <v>22.375</v>
      </c>
      <c r="AL33" s="9">
        <v>1</v>
      </c>
      <c r="AM33" s="9"/>
      <c r="AN33" s="9"/>
      <c r="AO33" s="9"/>
      <c r="AP33" s="32"/>
      <c r="AQ33" s="9"/>
      <c r="AR33" s="47">
        <f t="shared" si="0"/>
        <v>352</v>
      </c>
      <c r="AS33" s="32">
        <f t="shared" si="1"/>
        <v>22</v>
      </c>
      <c r="AT33" s="47">
        <f t="shared" si="2"/>
        <v>2</v>
      </c>
      <c r="AU33" s="32">
        <f t="shared" si="3"/>
        <v>0.125</v>
      </c>
      <c r="AV33" s="32">
        <f t="shared" si="4"/>
        <v>117.33333333333333</v>
      </c>
      <c r="AW33" s="32">
        <f t="shared" si="5"/>
        <v>0.66666666666666663</v>
      </c>
      <c r="AX33" s="47">
        <f t="shared" si="6"/>
        <v>938.66666666666663</v>
      </c>
      <c r="AY33" s="47">
        <f t="shared" si="9"/>
        <v>1</v>
      </c>
      <c r="AZ33" s="66">
        <f t="shared" si="7"/>
        <v>16</v>
      </c>
    </row>
    <row r="34" spans="1:52">
      <c r="A34" s="82">
        <v>31</v>
      </c>
      <c r="B34" s="70" t="s">
        <v>223</v>
      </c>
      <c r="C34" s="70" t="s">
        <v>224</v>
      </c>
      <c r="D34" s="70"/>
      <c r="E34" s="83"/>
      <c r="F34" s="83"/>
      <c r="G34" s="32"/>
      <c r="H34" s="9"/>
      <c r="I34" s="9"/>
      <c r="J34" s="9"/>
      <c r="K34" s="9"/>
      <c r="L34" s="32"/>
      <c r="M34" s="9"/>
      <c r="N34" s="9" t="s">
        <v>240</v>
      </c>
      <c r="O34" s="9">
        <f>+P34/Q34</f>
        <v>9</v>
      </c>
      <c r="P34" s="9">
        <v>325</v>
      </c>
      <c r="Q34" s="32">
        <v>36.111111111111114</v>
      </c>
      <c r="R34" s="9">
        <v>2</v>
      </c>
      <c r="S34" s="9"/>
      <c r="T34" s="9"/>
      <c r="U34" s="9"/>
      <c r="V34" s="32"/>
      <c r="W34" s="9"/>
      <c r="X34" s="9"/>
      <c r="Y34" s="9"/>
      <c r="Z34" s="37"/>
      <c r="AA34" s="138"/>
      <c r="AB34" s="37"/>
      <c r="AC34" s="9"/>
      <c r="AD34" s="9"/>
      <c r="AE34" s="9"/>
      <c r="AF34" s="32"/>
      <c r="AG34" s="9"/>
      <c r="AH34" s="19"/>
      <c r="AI34" s="19"/>
      <c r="AJ34" s="9"/>
      <c r="AK34" s="32"/>
      <c r="AL34" s="9"/>
      <c r="AM34" s="9"/>
      <c r="AN34" s="9"/>
      <c r="AO34" s="9"/>
      <c r="AP34" s="32"/>
      <c r="AQ34" s="9"/>
      <c r="AR34" s="47">
        <f t="shared" si="0"/>
        <v>325</v>
      </c>
      <c r="AS34" s="32">
        <f t="shared" si="1"/>
        <v>36.111111111111114</v>
      </c>
      <c r="AT34" s="47">
        <f t="shared" si="2"/>
        <v>2</v>
      </c>
      <c r="AU34" s="32">
        <f t="shared" si="3"/>
        <v>0.22222222222222221</v>
      </c>
      <c r="AV34" s="32">
        <f t="shared" si="4"/>
        <v>325</v>
      </c>
      <c r="AW34" s="32">
        <f t="shared" si="5"/>
        <v>2</v>
      </c>
      <c r="AX34" s="47">
        <f t="shared" si="6"/>
        <v>2600</v>
      </c>
      <c r="AY34" s="47">
        <f t="shared" si="9"/>
        <v>27</v>
      </c>
      <c r="AZ34" s="66">
        <f t="shared" si="7"/>
        <v>9</v>
      </c>
    </row>
    <row r="35" spans="1:52">
      <c r="A35" s="82">
        <v>32</v>
      </c>
      <c r="B35" s="70" t="s">
        <v>258</v>
      </c>
      <c r="C35" s="70" t="s">
        <v>232</v>
      </c>
      <c r="D35" s="70"/>
      <c r="E35" s="83"/>
      <c r="F35" s="83"/>
      <c r="G35" s="32"/>
      <c r="H35" s="9"/>
      <c r="I35" s="9"/>
      <c r="J35" s="9"/>
      <c r="K35" s="9"/>
      <c r="L35" s="32"/>
      <c r="M35" s="9"/>
      <c r="N35" s="9"/>
      <c r="O35" s="9"/>
      <c r="P35" s="9"/>
      <c r="Q35" s="32"/>
      <c r="R35" s="9"/>
      <c r="S35" s="9" t="s">
        <v>241</v>
      </c>
      <c r="T35" s="9">
        <v>9</v>
      </c>
      <c r="U35" s="9">
        <v>324</v>
      </c>
      <c r="V35" s="32">
        <v>36</v>
      </c>
      <c r="W35" s="9">
        <v>2</v>
      </c>
      <c r="X35" s="9"/>
      <c r="Y35" s="9"/>
      <c r="Z35" s="9"/>
      <c r="AA35" s="32"/>
      <c r="AB35" s="9"/>
      <c r="AC35" s="9"/>
      <c r="AD35" s="9"/>
      <c r="AE35" s="9"/>
      <c r="AF35" s="32"/>
      <c r="AG35" s="9"/>
      <c r="AH35" s="19"/>
      <c r="AI35" s="19"/>
      <c r="AJ35" s="9"/>
      <c r="AK35" s="32"/>
      <c r="AL35" s="9"/>
      <c r="AM35" s="9"/>
      <c r="AN35" s="9"/>
      <c r="AO35" s="9"/>
      <c r="AP35" s="32"/>
      <c r="AQ35" s="9"/>
      <c r="AR35" s="47">
        <f t="shared" si="0"/>
        <v>324</v>
      </c>
      <c r="AS35" s="32">
        <f t="shared" si="1"/>
        <v>36</v>
      </c>
      <c r="AT35" s="47">
        <f t="shared" si="2"/>
        <v>2</v>
      </c>
      <c r="AU35" s="32">
        <f t="shared" si="3"/>
        <v>0.22222222222222221</v>
      </c>
      <c r="AV35" s="32">
        <f t="shared" si="4"/>
        <v>324</v>
      </c>
      <c r="AW35" s="32">
        <f t="shared" si="5"/>
        <v>2</v>
      </c>
      <c r="AX35" s="47">
        <f t="shared" si="6"/>
        <v>2592</v>
      </c>
      <c r="AY35" s="47">
        <f t="shared" si="9"/>
        <v>1</v>
      </c>
      <c r="AZ35" s="66">
        <f t="shared" si="7"/>
        <v>9</v>
      </c>
    </row>
    <row r="36" spans="1:52">
      <c r="A36" s="82">
        <v>33</v>
      </c>
      <c r="B36" s="70" t="s">
        <v>177</v>
      </c>
      <c r="C36" s="70" t="s">
        <v>321</v>
      </c>
      <c r="D36" s="70"/>
      <c r="E36" s="83"/>
      <c r="F36" s="83"/>
      <c r="G36" s="32"/>
      <c r="H36" s="9"/>
      <c r="I36" s="9"/>
      <c r="J36" s="9"/>
      <c r="K36" s="9"/>
      <c r="L36" s="32"/>
      <c r="M36" s="9"/>
      <c r="N36" s="9"/>
      <c r="O36" s="9"/>
      <c r="P36" s="9"/>
      <c r="Q36" s="32"/>
      <c r="R36" s="9"/>
      <c r="S36" s="9"/>
      <c r="T36" s="9"/>
      <c r="U36" s="9"/>
      <c r="V36" s="32"/>
      <c r="W36" s="9"/>
      <c r="X36" s="9"/>
      <c r="Y36" s="9"/>
      <c r="Z36" s="9"/>
      <c r="AA36" s="32"/>
      <c r="AB36" s="9"/>
      <c r="AC36" s="9"/>
      <c r="AD36" s="9"/>
      <c r="AE36" s="9"/>
      <c r="AF36" s="32"/>
      <c r="AG36" s="9"/>
      <c r="AH36" s="19" t="s">
        <v>335</v>
      </c>
      <c r="AI36" s="19">
        <v>4</v>
      </c>
      <c r="AJ36" s="9">
        <v>317</v>
      </c>
      <c r="AK36" s="32">
        <v>79.25</v>
      </c>
      <c r="AL36" s="9">
        <v>2</v>
      </c>
      <c r="AM36" s="9"/>
      <c r="AN36" s="9"/>
      <c r="AO36" s="9"/>
      <c r="AP36" s="32"/>
      <c r="AQ36" s="9"/>
      <c r="AR36" s="47">
        <f t="shared" ref="AR36:AR67" si="10">F36+K36+P36+U36+Z36+AE36+AJ36+AO36</f>
        <v>317</v>
      </c>
      <c r="AS36" s="32">
        <f t="shared" ref="AS36:AS67" si="11">AR36/AZ36</f>
        <v>79.25</v>
      </c>
      <c r="AT36" s="47">
        <f t="shared" ref="AT36:AT67" si="12">SUM(H36,M36,R36,W36,AB36,AG36,AL36,AQ36)</f>
        <v>2</v>
      </c>
      <c r="AU36" s="32">
        <f t="shared" ref="AU36:AU67" si="13">AT36/AZ36</f>
        <v>0.5</v>
      </c>
      <c r="AV36" s="32">
        <f t="shared" ref="AV36:AV67" si="14">AVERAGE(F36,AE36,K36,P36,U36,Z36,AO36,AJ36)</f>
        <v>317</v>
      </c>
      <c r="AW36" s="32">
        <f t="shared" ref="AW36:AW67" si="15">AVERAGE(H36,M36,R36,W36,AB36,AG36,AL36,AQ36)</f>
        <v>2</v>
      </c>
      <c r="AX36" s="47">
        <f t="shared" ref="AX36:AX67" si="16">AV36*8</f>
        <v>2536</v>
      </c>
      <c r="AY36" s="47">
        <f t="shared" si="9"/>
        <v>7</v>
      </c>
      <c r="AZ36" s="66">
        <f t="shared" ref="AZ36:AZ67" si="17">E36+J36+O36+T36+Y36+AD36+AI36+AN36</f>
        <v>4</v>
      </c>
    </row>
    <row r="37" spans="1:52">
      <c r="A37" s="82">
        <v>34</v>
      </c>
      <c r="B37" s="70" t="s">
        <v>169</v>
      </c>
      <c r="C37" s="70" t="s">
        <v>170</v>
      </c>
      <c r="D37" s="70"/>
      <c r="E37" s="83"/>
      <c r="F37" s="83"/>
      <c r="G37" s="32"/>
      <c r="H37" s="9"/>
      <c r="I37" s="9" t="s">
        <v>153</v>
      </c>
      <c r="J37" s="9">
        <v>0</v>
      </c>
      <c r="K37" s="9">
        <v>0</v>
      </c>
      <c r="L37" s="32">
        <v>0</v>
      </c>
      <c r="M37" s="9">
        <v>0</v>
      </c>
      <c r="N37" s="9"/>
      <c r="O37" s="9"/>
      <c r="P37" s="9"/>
      <c r="Q37" s="32"/>
      <c r="R37" s="9"/>
      <c r="S37" s="9" t="s">
        <v>153</v>
      </c>
      <c r="T37" s="9">
        <v>5</v>
      </c>
      <c r="U37" s="9">
        <v>275</v>
      </c>
      <c r="V37" s="32">
        <v>55</v>
      </c>
      <c r="W37" s="9">
        <v>1</v>
      </c>
      <c r="X37" s="9"/>
      <c r="Y37" s="9"/>
      <c r="Z37" s="9"/>
      <c r="AA37" s="32"/>
      <c r="AB37" s="9"/>
      <c r="AC37" s="9"/>
      <c r="AD37" s="9"/>
      <c r="AE37" s="9"/>
      <c r="AF37" s="32"/>
      <c r="AG37" s="9"/>
      <c r="AH37" s="19"/>
      <c r="AI37" s="19"/>
      <c r="AJ37" s="9"/>
      <c r="AK37" s="32"/>
      <c r="AL37" s="9"/>
      <c r="AM37" s="9"/>
      <c r="AN37" s="9"/>
      <c r="AO37" s="9"/>
      <c r="AP37" s="32"/>
      <c r="AQ37" s="9"/>
      <c r="AR37" s="47">
        <f t="shared" si="10"/>
        <v>275</v>
      </c>
      <c r="AS37" s="32">
        <f t="shared" si="11"/>
        <v>55</v>
      </c>
      <c r="AT37" s="47">
        <f t="shared" si="12"/>
        <v>1</v>
      </c>
      <c r="AU37" s="32">
        <f t="shared" si="13"/>
        <v>0.2</v>
      </c>
      <c r="AV37" s="32">
        <f t="shared" si="14"/>
        <v>137.5</v>
      </c>
      <c r="AW37" s="32">
        <f t="shared" si="15"/>
        <v>0.5</v>
      </c>
      <c r="AX37" s="47">
        <f t="shared" si="16"/>
        <v>1100</v>
      </c>
      <c r="AY37" s="47">
        <f t="shared" si="9"/>
        <v>42</v>
      </c>
      <c r="AZ37" s="66">
        <f t="shared" si="17"/>
        <v>5</v>
      </c>
    </row>
    <row r="38" spans="1:52">
      <c r="A38" s="82">
        <v>35</v>
      </c>
      <c r="B38" s="70" t="s">
        <v>225</v>
      </c>
      <c r="C38" s="70" t="s">
        <v>226</v>
      </c>
      <c r="D38" s="70"/>
      <c r="E38" s="83"/>
      <c r="F38" s="83"/>
      <c r="G38" s="32"/>
      <c r="H38" s="9"/>
      <c r="I38" s="9"/>
      <c r="J38" s="9"/>
      <c r="K38" s="9"/>
      <c r="L38" s="32"/>
      <c r="M38" s="9"/>
      <c r="N38" s="9" t="s">
        <v>240</v>
      </c>
      <c r="O38" s="9">
        <f>+P38/Q38</f>
        <v>9</v>
      </c>
      <c r="P38" s="9">
        <v>264</v>
      </c>
      <c r="Q38" s="32">
        <v>29.333333333333332</v>
      </c>
      <c r="R38" s="9">
        <v>2</v>
      </c>
      <c r="S38" s="9"/>
      <c r="T38" s="9"/>
      <c r="U38" s="9"/>
      <c r="V38" s="32"/>
      <c r="W38" s="9"/>
      <c r="X38" s="9"/>
      <c r="Y38" s="9"/>
      <c r="Z38" s="9"/>
      <c r="AA38" s="32"/>
      <c r="AB38" s="9"/>
      <c r="AC38" s="9"/>
      <c r="AD38" s="9"/>
      <c r="AE38" s="9"/>
      <c r="AF38" s="32"/>
      <c r="AG38" s="9"/>
      <c r="AH38" s="19"/>
      <c r="AI38" s="19"/>
      <c r="AJ38" s="9"/>
      <c r="AK38" s="32"/>
      <c r="AL38" s="9"/>
      <c r="AM38" s="9"/>
      <c r="AN38" s="9"/>
      <c r="AO38" s="9"/>
      <c r="AP38" s="32"/>
      <c r="AQ38" s="9"/>
      <c r="AR38" s="47">
        <f t="shared" si="10"/>
        <v>264</v>
      </c>
      <c r="AS38" s="32">
        <f t="shared" si="11"/>
        <v>29.333333333333332</v>
      </c>
      <c r="AT38" s="47">
        <f t="shared" si="12"/>
        <v>2</v>
      </c>
      <c r="AU38" s="32">
        <f t="shared" si="13"/>
        <v>0.22222222222222221</v>
      </c>
      <c r="AV38" s="32">
        <f t="shared" si="14"/>
        <v>264</v>
      </c>
      <c r="AW38" s="32">
        <f t="shared" si="15"/>
        <v>2</v>
      </c>
      <c r="AX38" s="47">
        <f t="shared" si="16"/>
        <v>2112</v>
      </c>
      <c r="AY38" s="47">
        <f t="shared" si="9"/>
        <v>11</v>
      </c>
      <c r="AZ38" s="66">
        <f t="shared" si="17"/>
        <v>9</v>
      </c>
    </row>
    <row r="39" spans="1:52">
      <c r="A39" s="82">
        <v>36</v>
      </c>
      <c r="B39" s="70" t="s">
        <v>97</v>
      </c>
      <c r="C39" s="70" t="s">
        <v>247</v>
      </c>
      <c r="D39" s="70"/>
      <c r="E39" s="83"/>
      <c r="F39" s="83"/>
      <c r="G39" s="32"/>
      <c r="H39" s="9"/>
      <c r="I39" s="9"/>
      <c r="J39" s="9"/>
      <c r="K39" s="9"/>
      <c r="L39" s="32"/>
      <c r="M39" s="9"/>
      <c r="N39" s="9"/>
      <c r="O39" s="9"/>
      <c r="P39" s="9"/>
      <c r="Q39" s="32"/>
      <c r="R39" s="9"/>
      <c r="S39" s="9" t="s">
        <v>246</v>
      </c>
      <c r="T39" s="9">
        <v>5</v>
      </c>
      <c r="U39" s="9">
        <v>259</v>
      </c>
      <c r="V39" s="32">
        <v>51.8</v>
      </c>
      <c r="W39" s="9">
        <v>2</v>
      </c>
      <c r="X39" s="9"/>
      <c r="Y39" s="9"/>
      <c r="Z39" s="9"/>
      <c r="AA39" s="32"/>
      <c r="AB39" s="9"/>
      <c r="AC39" s="9"/>
      <c r="AD39" s="9"/>
      <c r="AE39" s="9"/>
      <c r="AF39" s="32"/>
      <c r="AG39" s="9"/>
      <c r="AH39" s="19"/>
      <c r="AI39" s="19"/>
      <c r="AJ39" s="9"/>
      <c r="AK39" s="32"/>
      <c r="AL39" s="9"/>
      <c r="AM39" s="9"/>
      <c r="AN39" s="9"/>
      <c r="AO39" s="9"/>
      <c r="AP39" s="32"/>
      <c r="AQ39" s="9"/>
      <c r="AR39" s="47">
        <f t="shared" si="10"/>
        <v>259</v>
      </c>
      <c r="AS39" s="32">
        <f t="shared" si="11"/>
        <v>51.8</v>
      </c>
      <c r="AT39" s="47">
        <f t="shared" si="12"/>
        <v>2</v>
      </c>
      <c r="AU39" s="32">
        <f t="shared" si="13"/>
        <v>0.4</v>
      </c>
      <c r="AV39" s="32">
        <f t="shared" si="14"/>
        <v>259</v>
      </c>
      <c r="AW39" s="32">
        <f t="shared" si="15"/>
        <v>2</v>
      </c>
      <c r="AX39" s="47">
        <f t="shared" si="16"/>
        <v>2072</v>
      </c>
      <c r="AY39" s="47">
        <f t="shared" si="9"/>
        <v>5</v>
      </c>
      <c r="AZ39" s="66">
        <f t="shared" si="17"/>
        <v>5</v>
      </c>
    </row>
    <row r="40" spans="1:52">
      <c r="A40" s="82">
        <v>37</v>
      </c>
      <c r="B40" s="70" t="s">
        <v>110</v>
      </c>
      <c r="C40" s="70" t="s">
        <v>111</v>
      </c>
      <c r="D40" s="70" t="s">
        <v>106</v>
      </c>
      <c r="E40" s="83">
        <v>4</v>
      </c>
      <c r="F40" s="83">
        <v>33</v>
      </c>
      <c r="G40" s="32">
        <v>8.25</v>
      </c>
      <c r="H40" s="9">
        <v>0</v>
      </c>
      <c r="I40" s="9" t="s">
        <v>109</v>
      </c>
      <c r="J40" s="9">
        <v>4</v>
      </c>
      <c r="K40" s="9">
        <v>125</v>
      </c>
      <c r="L40" s="32">
        <v>31.25</v>
      </c>
      <c r="M40" s="9">
        <v>0</v>
      </c>
      <c r="N40" s="9"/>
      <c r="O40" s="9"/>
      <c r="P40" s="9"/>
      <c r="Q40" s="32"/>
      <c r="R40" s="9"/>
      <c r="S40" s="9"/>
      <c r="T40" s="9"/>
      <c r="U40" s="9"/>
      <c r="V40" s="32"/>
      <c r="W40" s="9"/>
      <c r="X40" s="9" t="s">
        <v>106</v>
      </c>
      <c r="Y40" s="9">
        <v>5</v>
      </c>
      <c r="Z40" s="9">
        <v>101</v>
      </c>
      <c r="AA40" s="32">
        <v>20.2</v>
      </c>
      <c r="AB40" s="9">
        <v>0</v>
      </c>
      <c r="AC40" s="9"/>
      <c r="AD40" s="9"/>
      <c r="AE40" s="9"/>
      <c r="AF40" s="32"/>
      <c r="AG40" s="9"/>
      <c r="AH40" s="9" t="s">
        <v>106</v>
      </c>
      <c r="AI40" s="19">
        <v>4</v>
      </c>
      <c r="AJ40" s="9">
        <v>0</v>
      </c>
      <c r="AK40" s="32">
        <v>0</v>
      </c>
      <c r="AL40" s="9">
        <v>0</v>
      </c>
      <c r="AM40" s="9"/>
      <c r="AN40" s="9"/>
      <c r="AO40" s="9"/>
      <c r="AP40" s="32"/>
      <c r="AQ40" s="9"/>
      <c r="AR40" s="47">
        <f t="shared" si="10"/>
        <v>259</v>
      </c>
      <c r="AS40" s="32">
        <f t="shared" si="11"/>
        <v>15.235294117647058</v>
      </c>
      <c r="AT40" s="47">
        <f t="shared" si="12"/>
        <v>0</v>
      </c>
      <c r="AU40" s="32">
        <f t="shared" si="13"/>
        <v>0</v>
      </c>
      <c r="AV40" s="32">
        <f t="shared" si="14"/>
        <v>64.75</v>
      </c>
      <c r="AW40" s="32">
        <f t="shared" si="15"/>
        <v>0</v>
      </c>
      <c r="AX40" s="47">
        <f t="shared" si="16"/>
        <v>518</v>
      </c>
      <c r="AY40" s="47">
        <f t="shared" si="9"/>
        <v>0</v>
      </c>
      <c r="AZ40" s="66">
        <f t="shared" si="17"/>
        <v>17</v>
      </c>
    </row>
    <row r="41" spans="1:52">
      <c r="A41" s="82">
        <v>38</v>
      </c>
      <c r="B41" s="70" t="s">
        <v>229</v>
      </c>
      <c r="C41" s="70" t="s">
        <v>230</v>
      </c>
      <c r="D41" s="70"/>
      <c r="E41" s="83"/>
      <c r="F41" s="83"/>
      <c r="G41" s="32"/>
      <c r="H41" s="9"/>
      <c r="I41" s="9"/>
      <c r="J41" s="9"/>
      <c r="K41" s="9"/>
      <c r="L41" s="32"/>
      <c r="M41" s="9"/>
      <c r="N41" s="9" t="s">
        <v>240</v>
      </c>
      <c r="O41" s="9">
        <v>0</v>
      </c>
      <c r="P41" s="9">
        <v>0</v>
      </c>
      <c r="Q41" s="32">
        <v>0</v>
      </c>
      <c r="R41" s="9">
        <v>0</v>
      </c>
      <c r="S41" s="9" t="s">
        <v>106</v>
      </c>
      <c r="T41" s="9">
        <v>5</v>
      </c>
      <c r="U41" s="9">
        <v>93</v>
      </c>
      <c r="V41" s="32">
        <v>18.600000000000001</v>
      </c>
      <c r="W41" s="9">
        <v>0</v>
      </c>
      <c r="X41" s="9"/>
      <c r="Y41" s="9"/>
      <c r="Z41" s="9"/>
      <c r="AA41" s="32"/>
      <c r="AB41" s="9"/>
      <c r="AC41" s="9"/>
      <c r="AD41" s="9"/>
      <c r="AE41" s="9"/>
      <c r="AF41" s="32"/>
      <c r="AG41" s="9"/>
      <c r="AH41" s="9" t="s">
        <v>106</v>
      </c>
      <c r="AI41" s="19">
        <v>4</v>
      </c>
      <c r="AJ41" s="9">
        <v>52</v>
      </c>
      <c r="AK41" s="32">
        <v>13</v>
      </c>
      <c r="AL41" s="9">
        <v>0</v>
      </c>
      <c r="AM41" s="9" t="s">
        <v>106</v>
      </c>
      <c r="AN41" s="9">
        <v>7</v>
      </c>
      <c r="AO41" s="9">
        <v>111</v>
      </c>
      <c r="AP41" s="32">
        <v>15.857142857142858</v>
      </c>
      <c r="AQ41" s="9">
        <v>0</v>
      </c>
      <c r="AR41" s="47">
        <f t="shared" si="10"/>
        <v>256</v>
      </c>
      <c r="AS41" s="32">
        <f t="shared" si="11"/>
        <v>16</v>
      </c>
      <c r="AT41" s="47">
        <f t="shared" si="12"/>
        <v>0</v>
      </c>
      <c r="AU41" s="32">
        <f t="shared" si="13"/>
        <v>0</v>
      </c>
      <c r="AV41" s="32">
        <f t="shared" si="14"/>
        <v>64</v>
      </c>
      <c r="AW41" s="32">
        <f t="shared" si="15"/>
        <v>0</v>
      </c>
      <c r="AX41" s="47">
        <f t="shared" si="16"/>
        <v>512</v>
      </c>
      <c r="AY41" s="47">
        <f t="shared" si="9"/>
        <v>3</v>
      </c>
      <c r="AZ41" s="66">
        <f t="shared" si="17"/>
        <v>16</v>
      </c>
    </row>
    <row r="42" spans="1:52">
      <c r="A42" s="82">
        <v>39</v>
      </c>
      <c r="B42" s="70" t="s">
        <v>281</v>
      </c>
      <c r="C42" s="70" t="s">
        <v>282</v>
      </c>
      <c r="D42" s="70"/>
      <c r="E42" s="83"/>
      <c r="F42" s="83"/>
      <c r="G42" s="32"/>
      <c r="H42" s="9"/>
      <c r="I42" s="9"/>
      <c r="J42" s="9"/>
      <c r="K42" s="9"/>
      <c r="L42" s="32"/>
      <c r="M42" s="9"/>
      <c r="N42" s="9"/>
      <c r="O42" s="9"/>
      <c r="P42" s="9"/>
      <c r="Q42" s="32"/>
      <c r="R42" s="9"/>
      <c r="S42" s="9"/>
      <c r="T42" s="9"/>
      <c r="U42" s="9"/>
      <c r="V42" s="32"/>
      <c r="W42" s="9"/>
      <c r="X42" s="9" t="s">
        <v>194</v>
      </c>
      <c r="Y42" s="9">
        <v>8</v>
      </c>
      <c r="Z42" s="9">
        <v>254</v>
      </c>
      <c r="AA42" s="32">
        <v>31.75</v>
      </c>
      <c r="AB42" s="9">
        <v>1</v>
      </c>
      <c r="AC42" s="9"/>
      <c r="AD42" s="9"/>
      <c r="AE42" s="9"/>
      <c r="AF42" s="32"/>
      <c r="AG42" s="9"/>
      <c r="AH42" s="19"/>
      <c r="AI42" s="19"/>
      <c r="AJ42" s="9"/>
      <c r="AK42" s="32"/>
      <c r="AL42" s="9"/>
      <c r="AM42" s="9"/>
      <c r="AN42" s="9"/>
      <c r="AO42" s="9"/>
      <c r="AP42" s="32"/>
      <c r="AQ42" s="9"/>
      <c r="AR42" s="47">
        <f t="shared" si="10"/>
        <v>254</v>
      </c>
      <c r="AS42" s="32">
        <f t="shared" si="11"/>
        <v>31.75</v>
      </c>
      <c r="AT42" s="47">
        <f t="shared" si="12"/>
        <v>1</v>
      </c>
      <c r="AU42" s="32">
        <f t="shared" si="13"/>
        <v>0.125</v>
      </c>
      <c r="AV42" s="32">
        <f t="shared" si="14"/>
        <v>254</v>
      </c>
      <c r="AW42" s="32">
        <f t="shared" si="15"/>
        <v>1</v>
      </c>
      <c r="AX42" s="47">
        <f t="shared" si="16"/>
        <v>2032</v>
      </c>
      <c r="AY42" s="47">
        <f t="shared" si="9"/>
        <v>2</v>
      </c>
      <c r="AZ42" s="66">
        <f t="shared" si="17"/>
        <v>8</v>
      </c>
    </row>
    <row r="43" spans="1:52">
      <c r="A43" s="82">
        <v>40</v>
      </c>
      <c r="B43" s="70" t="s">
        <v>234</v>
      </c>
      <c r="C43" s="70" t="s">
        <v>235</v>
      </c>
      <c r="D43" s="70"/>
      <c r="E43" s="83"/>
      <c r="F43" s="83"/>
      <c r="G43" s="32"/>
      <c r="H43" s="9"/>
      <c r="I43" s="9"/>
      <c r="J43" s="9"/>
      <c r="K43" s="9"/>
      <c r="L43" s="32"/>
      <c r="M43" s="9"/>
      <c r="N43" s="9" t="s">
        <v>241</v>
      </c>
      <c r="O43" s="9">
        <f>+P43/Q43</f>
        <v>9</v>
      </c>
      <c r="P43" s="9">
        <v>246</v>
      </c>
      <c r="Q43" s="32">
        <v>27.333333333333332</v>
      </c>
      <c r="R43" s="9">
        <v>1</v>
      </c>
      <c r="S43" s="9"/>
      <c r="T43" s="9"/>
      <c r="U43" s="9"/>
      <c r="V43" s="32"/>
      <c r="W43" s="9"/>
      <c r="X43" s="9"/>
      <c r="Y43" s="9"/>
      <c r="Z43" s="9"/>
      <c r="AA43" s="32"/>
      <c r="AB43" s="9"/>
      <c r="AC43" s="9"/>
      <c r="AD43" s="9"/>
      <c r="AE43" s="9"/>
      <c r="AF43" s="32"/>
      <c r="AG43" s="9"/>
      <c r="AH43" s="19"/>
      <c r="AI43" s="19"/>
      <c r="AJ43" s="9"/>
      <c r="AK43" s="32"/>
      <c r="AL43" s="9"/>
      <c r="AM43" s="9"/>
      <c r="AN43" s="9"/>
      <c r="AO43" s="9"/>
      <c r="AP43" s="32"/>
      <c r="AQ43" s="9"/>
      <c r="AR43" s="47">
        <f t="shared" si="10"/>
        <v>246</v>
      </c>
      <c r="AS43" s="32">
        <f t="shared" si="11"/>
        <v>27.333333333333332</v>
      </c>
      <c r="AT43" s="47">
        <f t="shared" si="12"/>
        <v>1</v>
      </c>
      <c r="AU43" s="32">
        <f t="shared" si="13"/>
        <v>0.1111111111111111</v>
      </c>
      <c r="AV43" s="32">
        <f t="shared" si="14"/>
        <v>246</v>
      </c>
      <c r="AW43" s="32">
        <f t="shared" si="15"/>
        <v>1</v>
      </c>
      <c r="AX43" s="47">
        <f t="shared" si="16"/>
        <v>1968</v>
      </c>
      <c r="AY43" s="47">
        <f t="shared" si="9"/>
        <v>8</v>
      </c>
      <c r="AZ43" s="66">
        <f t="shared" si="17"/>
        <v>9</v>
      </c>
    </row>
    <row r="44" spans="1:52">
      <c r="A44" s="82">
        <v>41</v>
      </c>
      <c r="B44" s="70" t="s">
        <v>179</v>
      </c>
      <c r="C44" s="70" t="s">
        <v>180</v>
      </c>
      <c r="D44" s="70"/>
      <c r="E44" s="83"/>
      <c r="F44" s="83"/>
      <c r="G44" s="32"/>
      <c r="H44" s="9"/>
      <c r="I44" s="9" t="s">
        <v>194</v>
      </c>
      <c r="J44" s="9">
        <v>4</v>
      </c>
      <c r="K44" s="9">
        <v>46</v>
      </c>
      <c r="L44" s="32">
        <v>11.5</v>
      </c>
      <c r="M44" s="9">
        <v>0</v>
      </c>
      <c r="N44" s="9"/>
      <c r="O44" s="9"/>
      <c r="P44" s="9"/>
      <c r="Q44" s="32"/>
      <c r="R44" s="9"/>
      <c r="S44" s="9"/>
      <c r="T44" s="9"/>
      <c r="U44" s="9"/>
      <c r="V44" s="32"/>
      <c r="W44" s="9"/>
      <c r="X44" s="9" t="s">
        <v>274</v>
      </c>
      <c r="Y44" s="9">
        <v>8</v>
      </c>
      <c r="Z44" s="9">
        <v>43</v>
      </c>
      <c r="AA44" s="32">
        <v>5.375</v>
      </c>
      <c r="AB44" s="9">
        <v>0</v>
      </c>
      <c r="AC44" s="9"/>
      <c r="AD44" s="9"/>
      <c r="AE44" s="9"/>
      <c r="AF44" s="32"/>
      <c r="AG44" s="9"/>
      <c r="AH44" s="19"/>
      <c r="AI44" s="19"/>
      <c r="AJ44" s="9"/>
      <c r="AK44" s="32"/>
      <c r="AL44" s="9"/>
      <c r="AM44" s="9" t="s">
        <v>194</v>
      </c>
      <c r="AN44" s="9">
        <v>4</v>
      </c>
      <c r="AO44" s="9">
        <v>147</v>
      </c>
      <c r="AP44" s="32">
        <v>36.75</v>
      </c>
      <c r="AQ44" s="9">
        <v>0</v>
      </c>
      <c r="AR44" s="47">
        <f t="shared" si="10"/>
        <v>236</v>
      </c>
      <c r="AS44" s="32">
        <f t="shared" si="11"/>
        <v>14.75</v>
      </c>
      <c r="AT44" s="47">
        <f t="shared" si="12"/>
        <v>0</v>
      </c>
      <c r="AU44" s="32">
        <f t="shared" si="13"/>
        <v>0</v>
      </c>
      <c r="AV44" s="32">
        <f t="shared" si="14"/>
        <v>78.666666666666671</v>
      </c>
      <c r="AW44" s="32">
        <f t="shared" si="15"/>
        <v>0</v>
      </c>
      <c r="AX44" s="47">
        <f t="shared" si="16"/>
        <v>629.33333333333337</v>
      </c>
      <c r="AY44" s="47">
        <f t="shared" si="9"/>
        <v>10</v>
      </c>
      <c r="AZ44" s="66">
        <f t="shared" si="17"/>
        <v>16</v>
      </c>
    </row>
    <row r="45" spans="1:52">
      <c r="A45" s="82">
        <v>42</v>
      </c>
      <c r="B45" s="70" t="s">
        <v>161</v>
      </c>
      <c r="C45" s="70" t="s">
        <v>162</v>
      </c>
      <c r="D45" s="70"/>
      <c r="E45" s="83"/>
      <c r="F45" s="83"/>
      <c r="G45" s="32"/>
      <c r="H45" s="9"/>
      <c r="I45" s="9" t="s">
        <v>88</v>
      </c>
      <c r="J45" s="9">
        <v>6</v>
      </c>
      <c r="K45" s="9">
        <v>227</v>
      </c>
      <c r="L45" s="32">
        <v>37.833333333333336</v>
      </c>
      <c r="M45" s="9">
        <v>1</v>
      </c>
      <c r="N45" s="9"/>
      <c r="O45" s="9"/>
      <c r="P45" s="9"/>
      <c r="Q45" s="32"/>
      <c r="R45" s="9"/>
      <c r="S45" s="9"/>
      <c r="T45" s="9"/>
      <c r="U45" s="9"/>
      <c r="V45" s="32"/>
      <c r="W45" s="9"/>
      <c r="X45" s="9"/>
      <c r="Y45" s="9"/>
      <c r="Z45" s="9"/>
      <c r="AA45" s="32"/>
      <c r="AB45" s="9"/>
      <c r="AC45" s="9"/>
      <c r="AD45" s="9"/>
      <c r="AE45" s="9"/>
      <c r="AF45" s="32"/>
      <c r="AG45" s="9"/>
      <c r="AH45" s="19"/>
      <c r="AI45" s="19"/>
      <c r="AJ45" s="9"/>
      <c r="AK45" s="32"/>
      <c r="AL45" s="9"/>
      <c r="AM45" s="9"/>
      <c r="AN45" s="9"/>
      <c r="AO45" s="9"/>
      <c r="AP45" s="32"/>
      <c r="AQ45" s="9"/>
      <c r="AR45" s="47">
        <f t="shared" si="10"/>
        <v>227</v>
      </c>
      <c r="AS45" s="32">
        <f t="shared" si="11"/>
        <v>37.833333333333336</v>
      </c>
      <c r="AT45" s="47">
        <f t="shared" si="12"/>
        <v>1</v>
      </c>
      <c r="AU45" s="32">
        <f t="shared" si="13"/>
        <v>0.16666666666666666</v>
      </c>
      <c r="AV45" s="32">
        <f t="shared" si="14"/>
        <v>227</v>
      </c>
      <c r="AW45" s="32">
        <f t="shared" si="15"/>
        <v>1</v>
      </c>
      <c r="AX45" s="47">
        <f t="shared" si="16"/>
        <v>1816</v>
      </c>
      <c r="AY45" s="47">
        <f t="shared" si="9"/>
        <v>9</v>
      </c>
      <c r="AZ45" s="66">
        <f t="shared" si="17"/>
        <v>6</v>
      </c>
    </row>
    <row r="46" spans="1:52">
      <c r="A46" s="82">
        <v>43</v>
      </c>
      <c r="B46" s="70" t="s">
        <v>92</v>
      </c>
      <c r="C46" s="70" t="s">
        <v>154</v>
      </c>
      <c r="D46" s="70"/>
      <c r="E46" s="83"/>
      <c r="F46" s="83"/>
      <c r="G46" s="32"/>
      <c r="H46" s="9"/>
      <c r="I46" s="9" t="s">
        <v>191</v>
      </c>
      <c r="J46" s="9">
        <v>7</v>
      </c>
      <c r="K46" s="9">
        <v>95</v>
      </c>
      <c r="L46" s="32">
        <v>13.571428571428571</v>
      </c>
      <c r="M46" s="9">
        <v>0</v>
      </c>
      <c r="N46" s="9"/>
      <c r="O46" s="9"/>
      <c r="P46" s="9"/>
      <c r="Q46" s="32"/>
      <c r="R46" s="9"/>
      <c r="S46" s="9"/>
      <c r="T46" s="9"/>
      <c r="U46" s="9"/>
      <c r="V46" s="32"/>
      <c r="W46" s="9"/>
      <c r="X46" s="9"/>
      <c r="Y46" s="9"/>
      <c r="Z46" s="9"/>
      <c r="AA46" s="32"/>
      <c r="AB46" s="9"/>
      <c r="AC46" s="9"/>
      <c r="AD46" s="9"/>
      <c r="AE46" s="9"/>
      <c r="AF46" s="32"/>
      <c r="AG46" s="9"/>
      <c r="AH46" s="9" t="s">
        <v>191</v>
      </c>
      <c r="AI46" s="19">
        <v>4</v>
      </c>
      <c r="AJ46" s="9">
        <v>126</v>
      </c>
      <c r="AK46" s="32">
        <v>31.5</v>
      </c>
      <c r="AL46" s="9">
        <v>1</v>
      </c>
      <c r="AM46" s="9"/>
      <c r="AN46" s="9"/>
      <c r="AO46" s="9"/>
      <c r="AP46" s="32"/>
      <c r="AQ46" s="9"/>
      <c r="AR46" s="47">
        <f t="shared" si="10"/>
        <v>221</v>
      </c>
      <c r="AS46" s="32">
        <f t="shared" si="11"/>
        <v>20.09090909090909</v>
      </c>
      <c r="AT46" s="47">
        <f t="shared" si="12"/>
        <v>1</v>
      </c>
      <c r="AU46" s="32">
        <f t="shared" si="13"/>
        <v>9.0909090909090912E-2</v>
      </c>
      <c r="AV46" s="32">
        <f t="shared" si="14"/>
        <v>110.5</v>
      </c>
      <c r="AW46" s="32">
        <f t="shared" si="15"/>
        <v>0.5</v>
      </c>
      <c r="AX46" s="47">
        <f t="shared" si="16"/>
        <v>884</v>
      </c>
      <c r="AY46" s="47">
        <f t="shared" si="9"/>
        <v>6</v>
      </c>
      <c r="AZ46" s="66">
        <f t="shared" si="17"/>
        <v>11</v>
      </c>
    </row>
    <row r="47" spans="1:52">
      <c r="A47" s="82">
        <v>44</v>
      </c>
      <c r="B47" s="70" t="s">
        <v>183</v>
      </c>
      <c r="C47" s="70" t="s">
        <v>184</v>
      </c>
      <c r="D47" s="70"/>
      <c r="E47" s="83"/>
      <c r="F47" s="83"/>
      <c r="G47" s="32"/>
      <c r="H47" s="9"/>
      <c r="I47" s="9" t="s">
        <v>193</v>
      </c>
      <c r="J47" s="9">
        <v>4</v>
      </c>
      <c r="K47" s="9">
        <v>101</v>
      </c>
      <c r="L47" s="32">
        <v>25.25</v>
      </c>
      <c r="M47" s="9">
        <v>0</v>
      </c>
      <c r="N47" s="9"/>
      <c r="O47" s="9"/>
      <c r="P47" s="9"/>
      <c r="Q47" s="32"/>
      <c r="R47" s="9"/>
      <c r="S47" s="9" t="s">
        <v>88</v>
      </c>
      <c r="T47" s="9">
        <v>8</v>
      </c>
      <c r="U47" s="9">
        <v>96</v>
      </c>
      <c r="V47" s="32">
        <v>12</v>
      </c>
      <c r="W47" s="9">
        <v>0</v>
      </c>
      <c r="X47" s="9"/>
      <c r="Y47" s="9"/>
      <c r="Z47" s="9"/>
      <c r="AA47" s="32"/>
      <c r="AB47" s="9"/>
      <c r="AC47" s="9"/>
      <c r="AD47" s="9"/>
      <c r="AE47" s="9"/>
      <c r="AF47" s="32"/>
      <c r="AG47" s="9"/>
      <c r="AH47" s="19"/>
      <c r="AI47" s="19"/>
      <c r="AJ47" s="9"/>
      <c r="AK47" s="32"/>
      <c r="AL47" s="9"/>
      <c r="AM47" s="9" t="s">
        <v>88</v>
      </c>
      <c r="AN47" s="9">
        <v>4</v>
      </c>
      <c r="AO47" s="9">
        <v>21</v>
      </c>
      <c r="AP47" s="32">
        <v>5.25</v>
      </c>
      <c r="AQ47" s="9">
        <v>0</v>
      </c>
      <c r="AR47" s="47">
        <f t="shared" si="10"/>
        <v>218</v>
      </c>
      <c r="AS47" s="32">
        <f t="shared" si="11"/>
        <v>13.625</v>
      </c>
      <c r="AT47" s="47">
        <f t="shared" si="12"/>
        <v>0</v>
      </c>
      <c r="AU47" s="32">
        <f t="shared" si="13"/>
        <v>0</v>
      </c>
      <c r="AV47" s="32">
        <f t="shared" si="14"/>
        <v>72.666666666666671</v>
      </c>
      <c r="AW47" s="32">
        <f t="shared" si="15"/>
        <v>0</v>
      </c>
      <c r="AX47" s="47">
        <f t="shared" si="16"/>
        <v>581.33333333333337</v>
      </c>
      <c r="AY47" s="47">
        <f t="shared" si="9"/>
        <v>3</v>
      </c>
      <c r="AZ47" s="66">
        <f t="shared" si="17"/>
        <v>16</v>
      </c>
    </row>
    <row r="48" spans="1:52">
      <c r="A48" s="82">
        <v>45</v>
      </c>
      <c r="B48" s="70" t="s">
        <v>290</v>
      </c>
      <c r="C48" s="70" t="s">
        <v>291</v>
      </c>
      <c r="D48" s="70"/>
      <c r="E48" s="83"/>
      <c r="F48" s="83"/>
      <c r="G48" s="32"/>
      <c r="H48" s="9"/>
      <c r="I48" s="9"/>
      <c r="J48" s="9"/>
      <c r="K48" s="9"/>
      <c r="L48" s="32"/>
      <c r="M48" s="9"/>
      <c r="N48" s="9"/>
      <c r="O48" s="9"/>
      <c r="P48" s="9"/>
      <c r="Q48" s="32"/>
      <c r="R48" s="9"/>
      <c r="S48" s="9"/>
      <c r="T48" s="9"/>
      <c r="U48" s="9"/>
      <c r="V48" s="32"/>
      <c r="W48" s="9"/>
      <c r="X48" s="9" t="s">
        <v>273</v>
      </c>
      <c r="Y48" s="9">
        <v>9</v>
      </c>
      <c r="Z48" s="9">
        <v>216</v>
      </c>
      <c r="AA48" s="32">
        <v>24</v>
      </c>
      <c r="AB48" s="9">
        <v>1</v>
      </c>
      <c r="AC48" s="9"/>
      <c r="AD48" s="9"/>
      <c r="AE48" s="9"/>
      <c r="AF48" s="32"/>
      <c r="AG48" s="9"/>
      <c r="AH48" s="19"/>
      <c r="AI48" s="19"/>
      <c r="AJ48" s="9"/>
      <c r="AK48" s="32"/>
      <c r="AL48" s="9"/>
      <c r="AM48" s="9"/>
      <c r="AN48" s="9"/>
      <c r="AO48" s="9"/>
      <c r="AP48" s="32"/>
      <c r="AQ48" s="9"/>
      <c r="AR48" s="47">
        <f t="shared" si="10"/>
        <v>216</v>
      </c>
      <c r="AS48" s="32">
        <f t="shared" si="11"/>
        <v>24</v>
      </c>
      <c r="AT48" s="47">
        <f t="shared" si="12"/>
        <v>1</v>
      </c>
      <c r="AU48" s="32">
        <f t="shared" si="13"/>
        <v>0.1111111111111111</v>
      </c>
      <c r="AV48" s="32">
        <f t="shared" si="14"/>
        <v>216</v>
      </c>
      <c r="AW48" s="32">
        <f t="shared" si="15"/>
        <v>1</v>
      </c>
      <c r="AX48" s="47">
        <f t="shared" si="16"/>
        <v>1728</v>
      </c>
      <c r="AY48" s="47">
        <f t="shared" si="9"/>
        <v>2</v>
      </c>
      <c r="AZ48" s="66">
        <f t="shared" si="17"/>
        <v>9</v>
      </c>
    </row>
    <row r="49" spans="1:52">
      <c r="A49" s="82">
        <v>46</v>
      </c>
      <c r="B49" s="70" t="s">
        <v>159</v>
      </c>
      <c r="C49" s="70" t="s">
        <v>160</v>
      </c>
      <c r="D49" s="70"/>
      <c r="E49" s="83"/>
      <c r="F49" s="83"/>
      <c r="G49" s="32"/>
      <c r="H49" s="9"/>
      <c r="I49" s="9" t="s">
        <v>194</v>
      </c>
      <c r="J49" s="9">
        <v>4</v>
      </c>
      <c r="K49" s="9">
        <v>20</v>
      </c>
      <c r="L49" s="32">
        <v>5</v>
      </c>
      <c r="M49" s="9">
        <v>0</v>
      </c>
      <c r="N49" s="9"/>
      <c r="O49" s="9"/>
      <c r="P49" s="9"/>
      <c r="Q49" s="32"/>
      <c r="R49" s="9"/>
      <c r="S49" s="9"/>
      <c r="T49" s="9"/>
      <c r="U49" s="9"/>
      <c r="V49" s="32"/>
      <c r="W49" s="9"/>
      <c r="X49" s="9" t="s">
        <v>194</v>
      </c>
      <c r="Y49" s="9">
        <v>8</v>
      </c>
      <c r="Z49" s="9">
        <v>196</v>
      </c>
      <c r="AA49" s="32">
        <v>24.5</v>
      </c>
      <c r="AB49" s="9">
        <v>1</v>
      </c>
      <c r="AC49" s="9"/>
      <c r="AD49" s="9"/>
      <c r="AE49" s="9"/>
      <c r="AF49" s="32"/>
      <c r="AG49" s="9"/>
      <c r="AH49" s="19"/>
      <c r="AI49" s="19"/>
      <c r="AJ49" s="9"/>
      <c r="AK49" s="32"/>
      <c r="AL49" s="9"/>
      <c r="AM49" s="9"/>
      <c r="AN49" s="9"/>
      <c r="AO49" s="9"/>
      <c r="AP49" s="32"/>
      <c r="AQ49" s="9"/>
      <c r="AR49" s="47">
        <f t="shared" si="10"/>
        <v>216</v>
      </c>
      <c r="AS49" s="32">
        <f t="shared" si="11"/>
        <v>18</v>
      </c>
      <c r="AT49" s="47">
        <f t="shared" si="12"/>
        <v>1</v>
      </c>
      <c r="AU49" s="32">
        <f t="shared" si="13"/>
        <v>8.3333333333333329E-2</v>
      </c>
      <c r="AV49" s="32">
        <f t="shared" si="14"/>
        <v>108</v>
      </c>
      <c r="AW49" s="32">
        <f t="shared" si="15"/>
        <v>0.5</v>
      </c>
      <c r="AX49" s="47">
        <f t="shared" si="16"/>
        <v>864</v>
      </c>
      <c r="AY49" s="47">
        <f t="shared" si="9"/>
        <v>0</v>
      </c>
      <c r="AZ49" s="66">
        <f t="shared" si="17"/>
        <v>12</v>
      </c>
    </row>
    <row r="50" spans="1:52">
      <c r="A50" s="82">
        <v>47</v>
      </c>
      <c r="B50" s="70" t="s">
        <v>255</v>
      </c>
      <c r="C50" s="70" t="s">
        <v>254</v>
      </c>
      <c r="D50" s="70"/>
      <c r="E50" s="83"/>
      <c r="F50" s="83"/>
      <c r="G50" s="32"/>
      <c r="H50" s="9"/>
      <c r="I50" s="9"/>
      <c r="J50" s="9"/>
      <c r="K50" s="9"/>
      <c r="L50" s="32"/>
      <c r="M50" s="9"/>
      <c r="N50" s="9"/>
      <c r="O50" s="9"/>
      <c r="P50" s="9"/>
      <c r="Q50" s="32"/>
      <c r="R50" s="9"/>
      <c r="S50" s="9" t="s">
        <v>246</v>
      </c>
      <c r="T50" s="9">
        <v>5</v>
      </c>
      <c r="U50" s="9">
        <v>206</v>
      </c>
      <c r="V50" s="32">
        <v>41.2</v>
      </c>
      <c r="W50" s="9">
        <v>1</v>
      </c>
      <c r="X50" s="9"/>
      <c r="Y50" s="9"/>
      <c r="Z50" s="9"/>
      <c r="AA50" s="32"/>
      <c r="AB50" s="9"/>
      <c r="AC50" s="9"/>
      <c r="AD50" s="9"/>
      <c r="AE50" s="9"/>
      <c r="AF50" s="32"/>
      <c r="AG50" s="9"/>
      <c r="AH50" s="19"/>
      <c r="AI50" s="19"/>
      <c r="AJ50" s="9"/>
      <c r="AK50" s="32"/>
      <c r="AL50" s="9"/>
      <c r="AM50" s="9"/>
      <c r="AN50" s="9"/>
      <c r="AO50" s="9"/>
      <c r="AP50" s="32"/>
      <c r="AQ50" s="9"/>
      <c r="AR50" s="47">
        <f t="shared" si="10"/>
        <v>206</v>
      </c>
      <c r="AS50" s="32">
        <f t="shared" si="11"/>
        <v>41.2</v>
      </c>
      <c r="AT50" s="47">
        <f t="shared" si="12"/>
        <v>1</v>
      </c>
      <c r="AU50" s="32">
        <f t="shared" si="13"/>
        <v>0.2</v>
      </c>
      <c r="AV50" s="32">
        <f t="shared" si="14"/>
        <v>206</v>
      </c>
      <c r="AW50" s="32">
        <f t="shared" si="15"/>
        <v>1</v>
      </c>
      <c r="AX50" s="47">
        <f t="shared" si="16"/>
        <v>1648</v>
      </c>
      <c r="AY50" s="47">
        <f t="shared" si="9"/>
        <v>10</v>
      </c>
      <c r="AZ50" s="66">
        <f t="shared" si="17"/>
        <v>5</v>
      </c>
    </row>
    <row r="51" spans="1:52">
      <c r="A51" s="82">
        <v>48</v>
      </c>
      <c r="B51" s="70" t="s">
        <v>258</v>
      </c>
      <c r="C51" s="70" t="s">
        <v>285</v>
      </c>
      <c r="D51" s="70"/>
      <c r="E51" s="83"/>
      <c r="F51" s="83"/>
      <c r="G51" s="32"/>
      <c r="H51" s="9"/>
      <c r="I51" s="9"/>
      <c r="J51" s="9"/>
      <c r="K51" s="9"/>
      <c r="L51" s="32"/>
      <c r="M51" s="9"/>
      <c r="N51" s="9"/>
      <c r="O51" s="9"/>
      <c r="P51" s="9"/>
      <c r="Q51" s="32"/>
      <c r="R51" s="9"/>
      <c r="S51" s="9"/>
      <c r="T51" s="9"/>
      <c r="U51" s="9"/>
      <c r="V51" s="32"/>
      <c r="W51" s="9"/>
      <c r="X51" s="9" t="s">
        <v>273</v>
      </c>
      <c r="Y51" s="9">
        <v>9</v>
      </c>
      <c r="Z51" s="9">
        <v>192</v>
      </c>
      <c r="AA51" s="32">
        <v>21.333333333333332</v>
      </c>
      <c r="AB51" s="9">
        <v>0</v>
      </c>
      <c r="AC51" s="9"/>
      <c r="AD51" s="9"/>
      <c r="AE51" s="9"/>
      <c r="AF51" s="32"/>
      <c r="AG51" s="9"/>
      <c r="AH51" s="19"/>
      <c r="AI51" s="19"/>
      <c r="AJ51" s="9"/>
      <c r="AK51" s="32"/>
      <c r="AL51" s="9"/>
      <c r="AM51" s="9"/>
      <c r="AN51" s="9"/>
      <c r="AO51" s="9"/>
      <c r="AP51" s="32"/>
      <c r="AQ51" s="9"/>
      <c r="AR51" s="47">
        <f t="shared" si="10"/>
        <v>192</v>
      </c>
      <c r="AS51" s="32">
        <f t="shared" si="11"/>
        <v>21.333333333333332</v>
      </c>
      <c r="AT51" s="47">
        <f t="shared" si="12"/>
        <v>0</v>
      </c>
      <c r="AU51" s="32">
        <f t="shared" si="13"/>
        <v>0</v>
      </c>
      <c r="AV51" s="32">
        <f t="shared" si="14"/>
        <v>192</v>
      </c>
      <c r="AW51" s="32">
        <f t="shared" si="15"/>
        <v>0</v>
      </c>
      <c r="AX51" s="47">
        <f t="shared" si="16"/>
        <v>1536</v>
      </c>
      <c r="AY51" s="47">
        <f t="shared" si="9"/>
        <v>14</v>
      </c>
      <c r="AZ51" s="66">
        <f t="shared" si="17"/>
        <v>9</v>
      </c>
    </row>
    <row r="52" spans="1:52">
      <c r="A52" s="82">
        <v>49</v>
      </c>
      <c r="B52" s="70" t="s">
        <v>183</v>
      </c>
      <c r="C52" s="70" t="s">
        <v>276</v>
      </c>
      <c r="D52" s="70"/>
      <c r="E52" s="83"/>
      <c r="F52" s="83"/>
      <c r="G52" s="32"/>
      <c r="H52" s="9"/>
      <c r="I52" s="9"/>
      <c r="J52" s="9"/>
      <c r="K52" s="9"/>
      <c r="L52" s="32"/>
      <c r="M52" s="9"/>
      <c r="N52" s="9"/>
      <c r="O52" s="9"/>
      <c r="P52" s="9"/>
      <c r="Q52" s="32"/>
      <c r="R52" s="9"/>
      <c r="S52" s="9"/>
      <c r="T52" s="9"/>
      <c r="U52" s="9"/>
      <c r="V52" s="32"/>
      <c r="W52" s="9"/>
      <c r="X52" s="9" t="s">
        <v>271</v>
      </c>
      <c r="Y52" s="9">
        <v>6</v>
      </c>
      <c r="Z52" s="9">
        <v>183</v>
      </c>
      <c r="AA52" s="32">
        <v>30.5</v>
      </c>
      <c r="AB52" s="9">
        <v>0</v>
      </c>
      <c r="AC52" s="9"/>
      <c r="AD52" s="9"/>
      <c r="AE52" s="9"/>
      <c r="AF52" s="32"/>
      <c r="AG52" s="9"/>
      <c r="AH52" s="19"/>
      <c r="AI52" s="19"/>
      <c r="AJ52" s="9"/>
      <c r="AK52" s="32"/>
      <c r="AL52" s="9"/>
      <c r="AM52" s="9"/>
      <c r="AN52" s="9"/>
      <c r="AO52" s="9"/>
      <c r="AP52" s="32"/>
      <c r="AQ52" s="9"/>
      <c r="AR52" s="47">
        <f t="shared" si="10"/>
        <v>183</v>
      </c>
      <c r="AS52" s="32">
        <f t="shared" si="11"/>
        <v>30.5</v>
      </c>
      <c r="AT52" s="47">
        <f t="shared" si="12"/>
        <v>0</v>
      </c>
      <c r="AU52" s="32">
        <f t="shared" si="13"/>
        <v>0</v>
      </c>
      <c r="AV52" s="32">
        <f t="shared" si="14"/>
        <v>183</v>
      </c>
      <c r="AW52" s="32">
        <f t="shared" si="15"/>
        <v>0</v>
      </c>
      <c r="AX52" s="47">
        <f t="shared" si="16"/>
        <v>1464</v>
      </c>
      <c r="AY52" s="47">
        <f t="shared" si="9"/>
        <v>9</v>
      </c>
      <c r="AZ52" s="66">
        <f t="shared" si="17"/>
        <v>6</v>
      </c>
    </row>
    <row r="53" spans="1:52">
      <c r="A53" s="82">
        <v>50</v>
      </c>
      <c r="B53" s="70" t="s">
        <v>169</v>
      </c>
      <c r="C53" s="70" t="s">
        <v>252</v>
      </c>
      <c r="D53" s="70"/>
      <c r="E53" s="83"/>
      <c r="F53" s="83"/>
      <c r="G53" s="32"/>
      <c r="H53" s="9"/>
      <c r="I53" s="9"/>
      <c r="J53" s="9"/>
      <c r="K53" s="9"/>
      <c r="L53" s="32"/>
      <c r="M53" s="9"/>
      <c r="N53" s="9"/>
      <c r="O53" s="9"/>
      <c r="P53" s="9"/>
      <c r="Q53" s="32"/>
      <c r="R53" s="9"/>
      <c r="S53" s="9" t="s">
        <v>245</v>
      </c>
      <c r="T53" s="9">
        <v>9</v>
      </c>
      <c r="U53" s="9">
        <v>181</v>
      </c>
      <c r="V53" s="32">
        <v>20.111111111111111</v>
      </c>
      <c r="W53" s="9">
        <v>0</v>
      </c>
      <c r="X53" s="9"/>
      <c r="Y53" s="9"/>
      <c r="Z53" s="9"/>
      <c r="AA53" s="32"/>
      <c r="AB53" s="9"/>
      <c r="AC53" s="9"/>
      <c r="AD53" s="9"/>
      <c r="AE53" s="9"/>
      <c r="AF53" s="32"/>
      <c r="AG53" s="9"/>
      <c r="AH53" s="19"/>
      <c r="AI53" s="19"/>
      <c r="AJ53" s="9"/>
      <c r="AK53" s="32"/>
      <c r="AL53" s="9"/>
      <c r="AM53" s="9"/>
      <c r="AN53" s="9"/>
      <c r="AO53" s="9"/>
      <c r="AP53" s="32"/>
      <c r="AQ53" s="9"/>
      <c r="AR53" s="47">
        <f t="shared" si="10"/>
        <v>181</v>
      </c>
      <c r="AS53" s="32">
        <f t="shared" si="11"/>
        <v>20.111111111111111</v>
      </c>
      <c r="AT53" s="47">
        <f t="shared" si="12"/>
        <v>0</v>
      </c>
      <c r="AU53" s="32">
        <f t="shared" si="13"/>
        <v>0</v>
      </c>
      <c r="AV53" s="32">
        <f t="shared" si="14"/>
        <v>181</v>
      </c>
      <c r="AW53" s="32">
        <f t="shared" si="15"/>
        <v>0</v>
      </c>
      <c r="AX53" s="47">
        <f t="shared" si="16"/>
        <v>1448</v>
      </c>
      <c r="AY53" s="47">
        <f t="shared" si="9"/>
        <v>2</v>
      </c>
      <c r="AZ53" s="66">
        <f t="shared" si="17"/>
        <v>9</v>
      </c>
    </row>
    <row r="54" spans="1:52">
      <c r="A54" s="82">
        <v>51</v>
      </c>
      <c r="B54" s="70" t="s">
        <v>219</v>
      </c>
      <c r="C54" s="70" t="s">
        <v>212</v>
      </c>
      <c r="D54" s="70"/>
      <c r="E54" s="83"/>
      <c r="F54" s="83"/>
      <c r="G54" s="32"/>
      <c r="H54" s="9"/>
      <c r="I54" s="9"/>
      <c r="J54" s="9"/>
      <c r="K54" s="9"/>
      <c r="L54" s="32"/>
      <c r="M54" s="9"/>
      <c r="N54" s="9" t="s">
        <v>238</v>
      </c>
      <c r="O54" s="9">
        <f>+P54/Q54</f>
        <v>5</v>
      </c>
      <c r="P54" s="9">
        <v>180</v>
      </c>
      <c r="Q54" s="32">
        <v>36</v>
      </c>
      <c r="R54" s="9">
        <v>2</v>
      </c>
      <c r="S54" s="9"/>
      <c r="T54" s="9"/>
      <c r="U54" s="9"/>
      <c r="V54" s="32"/>
      <c r="W54" s="9"/>
      <c r="X54" s="9"/>
      <c r="Y54" s="9"/>
      <c r="Z54" s="9"/>
      <c r="AA54" s="32"/>
      <c r="AB54" s="9"/>
      <c r="AC54" s="9"/>
      <c r="AD54" s="9"/>
      <c r="AE54" s="9"/>
      <c r="AF54" s="32"/>
      <c r="AG54" s="9"/>
      <c r="AH54" s="19"/>
      <c r="AI54" s="19"/>
      <c r="AJ54" s="9"/>
      <c r="AK54" s="32"/>
      <c r="AL54" s="9"/>
      <c r="AM54" s="9"/>
      <c r="AN54" s="9"/>
      <c r="AO54" s="9"/>
      <c r="AP54" s="32"/>
      <c r="AQ54" s="9"/>
      <c r="AR54" s="47">
        <f t="shared" si="10"/>
        <v>180</v>
      </c>
      <c r="AS54" s="32">
        <f t="shared" si="11"/>
        <v>36</v>
      </c>
      <c r="AT54" s="47">
        <f t="shared" si="12"/>
        <v>2</v>
      </c>
      <c r="AU54" s="32">
        <f t="shared" si="13"/>
        <v>0.4</v>
      </c>
      <c r="AV54" s="32">
        <f t="shared" si="14"/>
        <v>180</v>
      </c>
      <c r="AW54" s="32">
        <f t="shared" si="15"/>
        <v>2</v>
      </c>
      <c r="AX54" s="47">
        <f t="shared" si="16"/>
        <v>1440</v>
      </c>
      <c r="AY54" s="47">
        <f t="shared" si="9"/>
        <v>1</v>
      </c>
      <c r="AZ54" s="66">
        <f t="shared" si="17"/>
        <v>5</v>
      </c>
    </row>
    <row r="55" spans="1:52">
      <c r="A55" s="82">
        <v>52</v>
      </c>
      <c r="B55" s="70" t="s">
        <v>213</v>
      </c>
      <c r="C55" s="70" t="s">
        <v>222</v>
      </c>
      <c r="D55" s="70"/>
      <c r="E55" s="83"/>
      <c r="F55" s="83"/>
      <c r="G55" s="32"/>
      <c r="H55" s="9"/>
      <c r="I55" s="9"/>
      <c r="J55" s="9"/>
      <c r="K55" s="9"/>
      <c r="L55" s="32"/>
      <c r="M55" s="9"/>
      <c r="N55" s="9" t="s">
        <v>239</v>
      </c>
      <c r="O55" s="9">
        <v>0</v>
      </c>
      <c r="P55" s="9">
        <v>0</v>
      </c>
      <c r="Q55" s="32">
        <v>0</v>
      </c>
      <c r="R55" s="9">
        <v>0</v>
      </c>
      <c r="S55" s="9" t="s">
        <v>239</v>
      </c>
      <c r="T55" s="9">
        <v>4</v>
      </c>
      <c r="U55" s="9">
        <v>172</v>
      </c>
      <c r="V55" s="32">
        <v>43</v>
      </c>
      <c r="W55" s="9">
        <v>1</v>
      </c>
      <c r="X55" s="9"/>
      <c r="Y55" s="9"/>
      <c r="Z55" s="9"/>
      <c r="AA55" s="32"/>
      <c r="AB55" s="9"/>
      <c r="AC55" s="9"/>
      <c r="AD55" s="9"/>
      <c r="AE55" s="9"/>
      <c r="AF55" s="32"/>
      <c r="AG55" s="9"/>
      <c r="AH55" s="19"/>
      <c r="AI55" s="19"/>
      <c r="AJ55" s="9"/>
      <c r="AK55" s="32"/>
      <c r="AL55" s="9"/>
      <c r="AM55" s="9"/>
      <c r="AN55" s="9"/>
      <c r="AO55" s="9"/>
      <c r="AP55" s="32"/>
      <c r="AQ55" s="9"/>
      <c r="AR55" s="47">
        <f t="shared" si="10"/>
        <v>172</v>
      </c>
      <c r="AS55" s="32">
        <f t="shared" si="11"/>
        <v>43</v>
      </c>
      <c r="AT55" s="47">
        <f t="shared" si="12"/>
        <v>1</v>
      </c>
      <c r="AU55" s="32">
        <f t="shared" si="13"/>
        <v>0.25</v>
      </c>
      <c r="AV55" s="32">
        <f t="shared" si="14"/>
        <v>86</v>
      </c>
      <c r="AW55" s="32">
        <f t="shared" si="15"/>
        <v>0.5</v>
      </c>
      <c r="AX55" s="47">
        <f t="shared" si="16"/>
        <v>688</v>
      </c>
      <c r="AY55" s="47">
        <f t="shared" si="9"/>
        <v>8</v>
      </c>
      <c r="AZ55" s="66">
        <f t="shared" si="17"/>
        <v>4</v>
      </c>
    </row>
    <row r="56" spans="1:52">
      <c r="A56" s="82">
        <v>53</v>
      </c>
      <c r="B56" s="70" t="s">
        <v>163</v>
      </c>
      <c r="C56" s="70" t="s">
        <v>164</v>
      </c>
      <c r="D56" s="70"/>
      <c r="E56" s="83"/>
      <c r="F56" s="83"/>
      <c r="G56" s="32"/>
      <c r="H56" s="9"/>
      <c r="I56" s="9" t="s">
        <v>191</v>
      </c>
      <c r="J56" s="9">
        <v>7</v>
      </c>
      <c r="K56" s="9">
        <v>127</v>
      </c>
      <c r="L56" s="32">
        <v>18.142857142857142</v>
      </c>
      <c r="M56" s="9">
        <v>0</v>
      </c>
      <c r="N56" s="9"/>
      <c r="O56" s="9"/>
      <c r="P56" s="9"/>
      <c r="Q56" s="32"/>
      <c r="R56" s="9"/>
      <c r="S56" s="9"/>
      <c r="T56" s="9"/>
      <c r="U56" s="9"/>
      <c r="V56" s="32"/>
      <c r="W56" s="9"/>
      <c r="X56" s="9"/>
      <c r="Y56" s="9"/>
      <c r="Z56" s="9"/>
      <c r="AA56" s="32"/>
      <c r="AB56" s="9"/>
      <c r="AC56" s="9"/>
      <c r="AD56" s="9"/>
      <c r="AE56" s="9"/>
      <c r="AF56" s="32"/>
      <c r="AG56" s="9"/>
      <c r="AH56" s="9" t="s">
        <v>191</v>
      </c>
      <c r="AI56" s="19">
        <v>4</v>
      </c>
      <c r="AJ56" s="9">
        <v>44</v>
      </c>
      <c r="AK56" s="32">
        <v>11</v>
      </c>
      <c r="AL56" s="9">
        <v>0</v>
      </c>
      <c r="AM56" s="9"/>
      <c r="AN56" s="9"/>
      <c r="AO56" s="9"/>
      <c r="AP56" s="32"/>
      <c r="AQ56" s="9"/>
      <c r="AR56" s="47">
        <f t="shared" si="10"/>
        <v>171</v>
      </c>
      <c r="AS56" s="32">
        <f t="shared" si="11"/>
        <v>15.545454545454545</v>
      </c>
      <c r="AT56" s="47">
        <f t="shared" si="12"/>
        <v>0</v>
      </c>
      <c r="AU56" s="32">
        <f t="shared" si="13"/>
        <v>0</v>
      </c>
      <c r="AV56" s="32">
        <f t="shared" si="14"/>
        <v>85.5</v>
      </c>
      <c r="AW56" s="32">
        <f t="shared" si="15"/>
        <v>0</v>
      </c>
      <c r="AX56" s="47">
        <f t="shared" si="16"/>
        <v>684</v>
      </c>
      <c r="AY56" s="47">
        <f t="shared" si="9"/>
        <v>1</v>
      </c>
      <c r="AZ56" s="66">
        <f t="shared" si="17"/>
        <v>11</v>
      </c>
    </row>
    <row r="57" spans="1:52">
      <c r="A57" s="82">
        <v>54</v>
      </c>
      <c r="B57" s="70" t="s">
        <v>208</v>
      </c>
      <c r="C57" s="70" t="s">
        <v>209</v>
      </c>
      <c r="D57" s="70"/>
      <c r="E57" s="83"/>
      <c r="F57" s="83"/>
      <c r="G57" s="32"/>
      <c r="H57" s="9"/>
      <c r="I57" s="9"/>
      <c r="J57" s="9"/>
      <c r="K57" s="9"/>
      <c r="L57" s="32"/>
      <c r="M57" s="9"/>
      <c r="N57" s="9" t="s">
        <v>236</v>
      </c>
      <c r="O57" s="9">
        <f>+P57/Q57</f>
        <v>9</v>
      </c>
      <c r="P57" s="9">
        <v>169</v>
      </c>
      <c r="Q57" s="32">
        <v>18.777777777777779</v>
      </c>
      <c r="R57" s="9">
        <v>1</v>
      </c>
      <c r="S57" s="9"/>
      <c r="T57" s="9"/>
      <c r="U57" s="9"/>
      <c r="V57" s="32"/>
      <c r="W57" s="9"/>
      <c r="X57" s="9"/>
      <c r="Y57" s="9"/>
      <c r="Z57" s="9"/>
      <c r="AA57" s="32"/>
      <c r="AB57" s="9"/>
      <c r="AC57" s="9"/>
      <c r="AD57" s="9"/>
      <c r="AE57" s="9"/>
      <c r="AF57" s="32"/>
      <c r="AG57" s="9"/>
      <c r="AH57" s="19"/>
      <c r="AI57" s="19"/>
      <c r="AJ57" s="9"/>
      <c r="AK57" s="32"/>
      <c r="AL57" s="9"/>
      <c r="AM57" s="9"/>
      <c r="AN57" s="9"/>
      <c r="AO57" s="9"/>
      <c r="AP57" s="32"/>
      <c r="AQ57" s="9"/>
      <c r="AR57" s="47">
        <f t="shared" si="10"/>
        <v>169</v>
      </c>
      <c r="AS57" s="32">
        <f t="shared" si="11"/>
        <v>18.777777777777779</v>
      </c>
      <c r="AT57" s="47">
        <f t="shared" si="12"/>
        <v>1</v>
      </c>
      <c r="AU57" s="32">
        <f t="shared" si="13"/>
        <v>0.1111111111111111</v>
      </c>
      <c r="AV57" s="32">
        <f t="shared" si="14"/>
        <v>169</v>
      </c>
      <c r="AW57" s="32">
        <f t="shared" si="15"/>
        <v>1</v>
      </c>
      <c r="AX57" s="47">
        <f t="shared" si="16"/>
        <v>1352</v>
      </c>
      <c r="AY57" s="47">
        <f t="shared" si="9"/>
        <v>2</v>
      </c>
      <c r="AZ57" s="66">
        <f t="shared" si="17"/>
        <v>9</v>
      </c>
    </row>
    <row r="58" spans="1:52">
      <c r="A58" s="82">
        <v>55</v>
      </c>
      <c r="B58" s="70" t="s">
        <v>286</v>
      </c>
      <c r="C58" s="70" t="s">
        <v>287</v>
      </c>
      <c r="D58" s="70"/>
      <c r="E58" s="83"/>
      <c r="F58" s="83"/>
      <c r="G58" s="32"/>
      <c r="H58" s="9"/>
      <c r="I58" s="9"/>
      <c r="J58" s="9"/>
      <c r="K58" s="9"/>
      <c r="L58" s="32"/>
      <c r="M58" s="9"/>
      <c r="N58" s="9"/>
      <c r="O58" s="9"/>
      <c r="P58" s="9"/>
      <c r="Q58" s="32"/>
      <c r="R58" s="9"/>
      <c r="S58" s="9"/>
      <c r="T58" s="9"/>
      <c r="U58" s="9"/>
      <c r="V58" s="32"/>
      <c r="W58" s="9"/>
      <c r="X58" s="9" t="s">
        <v>307</v>
      </c>
      <c r="Y58" s="9">
        <v>5</v>
      </c>
      <c r="Z58" s="9">
        <v>158</v>
      </c>
      <c r="AA58" s="32">
        <v>31.6</v>
      </c>
      <c r="AB58" s="9">
        <v>1</v>
      </c>
      <c r="AC58" s="9"/>
      <c r="AD58" s="9"/>
      <c r="AE58" s="9"/>
      <c r="AF58" s="32"/>
      <c r="AG58" s="9"/>
      <c r="AH58" s="19"/>
      <c r="AI58" s="19"/>
      <c r="AJ58" s="9"/>
      <c r="AK58" s="32"/>
      <c r="AL58" s="9"/>
      <c r="AM58" s="9"/>
      <c r="AN58" s="9"/>
      <c r="AO58" s="9"/>
      <c r="AP58" s="32"/>
      <c r="AQ58" s="9"/>
      <c r="AR58" s="47">
        <f t="shared" si="10"/>
        <v>158</v>
      </c>
      <c r="AS58" s="32">
        <f t="shared" si="11"/>
        <v>31.6</v>
      </c>
      <c r="AT58" s="47">
        <f t="shared" si="12"/>
        <v>1</v>
      </c>
      <c r="AU58" s="32">
        <f t="shared" si="13"/>
        <v>0.2</v>
      </c>
      <c r="AV58" s="32">
        <f t="shared" si="14"/>
        <v>158</v>
      </c>
      <c r="AW58" s="32">
        <f t="shared" si="15"/>
        <v>1</v>
      </c>
      <c r="AX58" s="47">
        <f t="shared" si="16"/>
        <v>1264</v>
      </c>
      <c r="AY58" s="47">
        <f t="shared" si="9"/>
        <v>11</v>
      </c>
      <c r="AZ58" s="66">
        <f t="shared" si="17"/>
        <v>5</v>
      </c>
    </row>
    <row r="59" spans="1:52">
      <c r="A59" s="82">
        <v>56</v>
      </c>
      <c r="B59" s="70" t="s">
        <v>288</v>
      </c>
      <c r="C59" s="70" t="s">
        <v>289</v>
      </c>
      <c r="D59" s="70"/>
      <c r="E59" s="83"/>
      <c r="F59" s="83"/>
      <c r="G59" s="32"/>
      <c r="H59" s="9"/>
      <c r="I59" s="9"/>
      <c r="J59" s="9"/>
      <c r="K59" s="9"/>
      <c r="L59" s="32"/>
      <c r="M59" s="9"/>
      <c r="N59" s="9"/>
      <c r="O59" s="9"/>
      <c r="P59" s="9"/>
      <c r="Q59" s="32"/>
      <c r="R59" s="9"/>
      <c r="S59" s="9"/>
      <c r="T59" s="9"/>
      <c r="U59" s="9"/>
      <c r="V59" s="32"/>
      <c r="W59" s="9"/>
      <c r="X59" s="9" t="s">
        <v>271</v>
      </c>
      <c r="Y59" s="9">
        <v>6</v>
      </c>
      <c r="Z59" s="9">
        <v>156</v>
      </c>
      <c r="AA59" s="32">
        <v>26</v>
      </c>
      <c r="AB59" s="9">
        <v>1</v>
      </c>
      <c r="AC59" s="9"/>
      <c r="AD59" s="9"/>
      <c r="AE59" s="9"/>
      <c r="AF59" s="32"/>
      <c r="AG59" s="9"/>
      <c r="AH59" s="19"/>
      <c r="AI59" s="19"/>
      <c r="AJ59" s="9"/>
      <c r="AK59" s="32"/>
      <c r="AL59" s="9"/>
      <c r="AM59" s="9"/>
      <c r="AN59" s="9"/>
      <c r="AO59" s="9"/>
      <c r="AP59" s="32"/>
      <c r="AQ59" s="9"/>
      <c r="AR59" s="47">
        <f t="shared" si="10"/>
        <v>156</v>
      </c>
      <c r="AS59" s="32">
        <f t="shared" si="11"/>
        <v>26</v>
      </c>
      <c r="AT59" s="47">
        <f t="shared" si="12"/>
        <v>1</v>
      </c>
      <c r="AU59" s="32">
        <f t="shared" si="13"/>
        <v>0.16666666666666666</v>
      </c>
      <c r="AV59" s="32">
        <f t="shared" si="14"/>
        <v>156</v>
      </c>
      <c r="AW59" s="32">
        <f t="shared" si="15"/>
        <v>1</v>
      </c>
      <c r="AX59" s="47">
        <f t="shared" si="16"/>
        <v>1248</v>
      </c>
      <c r="AY59" s="47">
        <f t="shared" si="9"/>
        <v>2</v>
      </c>
      <c r="AZ59" s="66">
        <f t="shared" si="17"/>
        <v>6</v>
      </c>
    </row>
    <row r="60" spans="1:52">
      <c r="A60" s="82">
        <v>57</v>
      </c>
      <c r="B60" s="70" t="s">
        <v>155</v>
      </c>
      <c r="C60" s="70" t="s">
        <v>94</v>
      </c>
      <c r="D60" s="70"/>
      <c r="E60" s="83"/>
      <c r="F60" s="83"/>
      <c r="G60" s="32"/>
      <c r="H60" s="9"/>
      <c r="I60" s="9"/>
      <c r="J60" s="9"/>
      <c r="K60" s="9"/>
      <c r="L60" s="32"/>
      <c r="M60" s="9"/>
      <c r="N60" s="9"/>
      <c r="O60" s="9"/>
      <c r="P60" s="9"/>
      <c r="Q60" s="32"/>
      <c r="R60" s="9"/>
      <c r="S60" s="9"/>
      <c r="T60" s="9"/>
      <c r="U60" s="9"/>
      <c r="V60" s="32"/>
      <c r="W60" s="9"/>
      <c r="X60" s="9" t="s">
        <v>307</v>
      </c>
      <c r="Y60" s="9">
        <v>5</v>
      </c>
      <c r="Z60" s="9">
        <v>127</v>
      </c>
      <c r="AA60" s="32">
        <v>25.4</v>
      </c>
      <c r="AB60" s="9">
        <v>1</v>
      </c>
      <c r="AC60" s="9"/>
      <c r="AD60" s="9"/>
      <c r="AE60" s="9"/>
      <c r="AF60" s="32"/>
      <c r="AG60" s="9"/>
      <c r="AH60" s="19"/>
      <c r="AI60" s="19"/>
      <c r="AJ60" s="9"/>
      <c r="AK60" s="32"/>
      <c r="AL60" s="9"/>
      <c r="AM60" s="9"/>
      <c r="AN60" s="9"/>
      <c r="AO60" s="9"/>
      <c r="AP60" s="32"/>
      <c r="AQ60" s="9"/>
      <c r="AR60" s="47">
        <f t="shared" si="10"/>
        <v>127</v>
      </c>
      <c r="AS60" s="32">
        <f t="shared" si="11"/>
        <v>25.4</v>
      </c>
      <c r="AT60" s="47">
        <f t="shared" si="12"/>
        <v>1</v>
      </c>
      <c r="AU60" s="32">
        <f t="shared" si="13"/>
        <v>0.2</v>
      </c>
      <c r="AV60" s="32">
        <f t="shared" si="14"/>
        <v>127</v>
      </c>
      <c r="AW60" s="32">
        <f t="shared" si="15"/>
        <v>1</v>
      </c>
      <c r="AX60" s="47">
        <f t="shared" si="16"/>
        <v>1016</v>
      </c>
      <c r="AY60" s="47">
        <f t="shared" si="9"/>
        <v>29</v>
      </c>
      <c r="AZ60" s="66">
        <f t="shared" si="17"/>
        <v>5</v>
      </c>
    </row>
    <row r="61" spans="1:52">
      <c r="A61" s="82">
        <v>58</v>
      </c>
      <c r="B61" s="70" t="s">
        <v>299</v>
      </c>
      <c r="C61" s="70" t="s">
        <v>300</v>
      </c>
      <c r="D61" s="70"/>
      <c r="E61" s="83"/>
      <c r="F61" s="83"/>
      <c r="G61" s="32"/>
      <c r="H61" s="9"/>
      <c r="I61" s="9"/>
      <c r="J61" s="9"/>
      <c r="K61" s="9"/>
      <c r="L61" s="32"/>
      <c r="M61" s="9"/>
      <c r="N61" s="9"/>
      <c r="O61" s="9"/>
      <c r="P61" s="9"/>
      <c r="Q61" s="32"/>
      <c r="R61" s="9"/>
      <c r="S61" s="9"/>
      <c r="T61" s="9"/>
      <c r="U61" s="9"/>
      <c r="V61" s="32"/>
      <c r="W61" s="9"/>
      <c r="X61" s="9" t="s">
        <v>307</v>
      </c>
      <c r="Y61" s="9">
        <v>5</v>
      </c>
      <c r="Z61" s="9">
        <v>124</v>
      </c>
      <c r="AA61" s="32">
        <v>24.8</v>
      </c>
      <c r="AB61" s="9">
        <v>1</v>
      </c>
      <c r="AC61" s="9"/>
      <c r="AD61" s="9"/>
      <c r="AE61" s="9"/>
      <c r="AF61" s="32"/>
      <c r="AG61" s="9"/>
      <c r="AH61" s="19"/>
      <c r="AI61" s="19"/>
      <c r="AJ61" s="9"/>
      <c r="AK61" s="32"/>
      <c r="AL61" s="9"/>
      <c r="AM61" s="9"/>
      <c r="AN61" s="9"/>
      <c r="AO61" s="9"/>
      <c r="AP61" s="32"/>
      <c r="AQ61" s="9"/>
      <c r="AR61" s="47">
        <f t="shared" si="10"/>
        <v>124</v>
      </c>
      <c r="AS61" s="32">
        <f t="shared" si="11"/>
        <v>24.8</v>
      </c>
      <c r="AT61" s="47">
        <f t="shared" si="12"/>
        <v>1</v>
      </c>
      <c r="AU61" s="32">
        <f t="shared" si="13"/>
        <v>0.2</v>
      </c>
      <c r="AV61" s="32">
        <f t="shared" si="14"/>
        <v>124</v>
      </c>
      <c r="AW61" s="32">
        <f t="shared" si="15"/>
        <v>1</v>
      </c>
      <c r="AX61" s="47">
        <f t="shared" si="16"/>
        <v>992</v>
      </c>
      <c r="AY61" s="47">
        <f t="shared" si="9"/>
        <v>3</v>
      </c>
      <c r="AZ61" s="66">
        <f t="shared" si="17"/>
        <v>5</v>
      </c>
    </row>
    <row r="62" spans="1:52">
      <c r="A62" s="82">
        <v>59</v>
      </c>
      <c r="B62" s="70" t="s">
        <v>256</v>
      </c>
      <c r="C62" s="70" t="s">
        <v>257</v>
      </c>
      <c r="D62" s="70"/>
      <c r="E62" s="83"/>
      <c r="F62" s="83"/>
      <c r="G62" s="32"/>
      <c r="H62" s="9"/>
      <c r="I62" s="9"/>
      <c r="J62" s="9"/>
      <c r="K62" s="9"/>
      <c r="L62" s="32"/>
      <c r="M62" s="9"/>
      <c r="N62" s="9"/>
      <c r="O62" s="9"/>
      <c r="P62" s="9"/>
      <c r="Q62" s="32"/>
      <c r="R62" s="9"/>
      <c r="S62" s="9" t="s">
        <v>96</v>
      </c>
      <c r="T62" s="9">
        <v>5</v>
      </c>
      <c r="U62" s="9">
        <v>122</v>
      </c>
      <c r="V62" s="32">
        <v>24.4</v>
      </c>
      <c r="W62" s="9">
        <v>0</v>
      </c>
      <c r="X62" s="9"/>
      <c r="Y62" s="9"/>
      <c r="Z62" s="9"/>
      <c r="AA62" s="32"/>
      <c r="AB62" s="9"/>
      <c r="AC62" s="9"/>
      <c r="AD62" s="9"/>
      <c r="AE62" s="9"/>
      <c r="AF62" s="32"/>
      <c r="AG62" s="9"/>
      <c r="AH62" s="19"/>
      <c r="AI62" s="19"/>
      <c r="AJ62" s="9"/>
      <c r="AK62" s="32"/>
      <c r="AL62" s="9"/>
      <c r="AM62" s="9"/>
      <c r="AN62" s="9"/>
      <c r="AO62" s="9"/>
      <c r="AP62" s="32"/>
      <c r="AQ62" s="9"/>
      <c r="AR62" s="47">
        <f t="shared" si="10"/>
        <v>122</v>
      </c>
      <c r="AS62" s="32">
        <f t="shared" si="11"/>
        <v>24.4</v>
      </c>
      <c r="AT62" s="47">
        <f t="shared" si="12"/>
        <v>0</v>
      </c>
      <c r="AU62" s="32">
        <f t="shared" si="13"/>
        <v>0</v>
      </c>
      <c r="AV62" s="32">
        <f t="shared" si="14"/>
        <v>122</v>
      </c>
      <c r="AW62" s="32">
        <f t="shared" si="15"/>
        <v>0</v>
      </c>
      <c r="AX62" s="47">
        <f t="shared" si="16"/>
        <v>976</v>
      </c>
      <c r="AY62" s="47">
        <f t="shared" si="9"/>
        <v>2</v>
      </c>
      <c r="AZ62" s="66">
        <f t="shared" si="17"/>
        <v>5</v>
      </c>
    </row>
    <row r="63" spans="1:52">
      <c r="A63" s="82">
        <v>60</v>
      </c>
      <c r="B63" s="70" t="s">
        <v>292</v>
      </c>
      <c r="C63" s="70" t="s">
        <v>293</v>
      </c>
      <c r="D63" s="70"/>
      <c r="E63" s="83"/>
      <c r="F63" s="83"/>
      <c r="G63" s="32"/>
      <c r="H63" s="9"/>
      <c r="I63" s="9"/>
      <c r="J63" s="9"/>
      <c r="K63" s="9"/>
      <c r="L63" s="32"/>
      <c r="M63" s="9"/>
      <c r="N63" s="9"/>
      <c r="O63" s="9"/>
      <c r="P63" s="9"/>
      <c r="Q63" s="32"/>
      <c r="R63" s="9"/>
      <c r="S63" s="9"/>
      <c r="T63" s="9"/>
      <c r="U63" s="9"/>
      <c r="V63" s="32"/>
      <c r="W63" s="9"/>
      <c r="X63" s="9" t="s">
        <v>106</v>
      </c>
      <c r="Y63" s="9">
        <v>5</v>
      </c>
      <c r="Z63" s="9">
        <v>120</v>
      </c>
      <c r="AA63" s="32">
        <v>24</v>
      </c>
      <c r="AB63" s="9">
        <v>0</v>
      </c>
      <c r="AC63" s="9"/>
      <c r="AD63" s="9"/>
      <c r="AE63" s="9"/>
      <c r="AF63" s="32"/>
      <c r="AG63" s="9"/>
      <c r="AH63" s="19"/>
      <c r="AI63" s="19"/>
      <c r="AJ63" s="9"/>
      <c r="AK63" s="32"/>
      <c r="AL63" s="9"/>
      <c r="AM63" s="9"/>
      <c r="AN63" s="9"/>
      <c r="AO63" s="9"/>
      <c r="AP63" s="32"/>
      <c r="AQ63" s="9"/>
      <c r="AR63" s="47">
        <f t="shared" si="10"/>
        <v>120</v>
      </c>
      <c r="AS63" s="32">
        <f t="shared" si="11"/>
        <v>24</v>
      </c>
      <c r="AT63" s="47">
        <f t="shared" si="12"/>
        <v>0</v>
      </c>
      <c r="AU63" s="32">
        <f t="shared" si="13"/>
        <v>0</v>
      </c>
      <c r="AV63" s="32">
        <f t="shared" si="14"/>
        <v>120</v>
      </c>
      <c r="AW63" s="32">
        <f t="shared" si="15"/>
        <v>0</v>
      </c>
      <c r="AX63" s="47">
        <f t="shared" si="16"/>
        <v>960</v>
      </c>
      <c r="AY63" s="47">
        <f t="shared" ref="AY63:AY94" si="18">+AR62-AR63</f>
        <v>2</v>
      </c>
      <c r="AZ63" s="66">
        <f t="shared" si="17"/>
        <v>5</v>
      </c>
    </row>
    <row r="64" spans="1:52">
      <c r="A64" s="82">
        <v>61</v>
      </c>
      <c r="B64" s="70" t="s">
        <v>258</v>
      </c>
      <c r="C64" s="70" t="s">
        <v>275</v>
      </c>
      <c r="D64" s="70"/>
      <c r="E64" s="83"/>
      <c r="F64" s="83"/>
      <c r="G64" s="32"/>
      <c r="H64" s="9"/>
      <c r="I64" s="9"/>
      <c r="J64" s="9"/>
      <c r="K64" s="9"/>
      <c r="L64" s="32"/>
      <c r="M64" s="9"/>
      <c r="N64" s="9"/>
      <c r="O64" s="9"/>
      <c r="P64" s="9"/>
      <c r="Q64" s="32"/>
      <c r="R64" s="9"/>
      <c r="S64" s="9"/>
      <c r="T64" s="9"/>
      <c r="U64" s="9"/>
      <c r="V64" s="32"/>
      <c r="W64" s="9"/>
      <c r="X64" s="9" t="s">
        <v>194</v>
      </c>
      <c r="Y64" s="9">
        <v>8</v>
      </c>
      <c r="Z64" s="9">
        <v>115</v>
      </c>
      <c r="AA64" s="32">
        <v>14.375</v>
      </c>
      <c r="AB64" s="9">
        <v>0</v>
      </c>
      <c r="AC64" s="9"/>
      <c r="AD64" s="9"/>
      <c r="AE64" s="9"/>
      <c r="AF64" s="32"/>
      <c r="AG64" s="9"/>
      <c r="AH64" s="19"/>
      <c r="AI64" s="19"/>
      <c r="AJ64" s="9"/>
      <c r="AK64" s="32"/>
      <c r="AL64" s="9"/>
      <c r="AM64" s="9"/>
      <c r="AN64" s="9"/>
      <c r="AO64" s="9"/>
      <c r="AP64" s="32"/>
      <c r="AQ64" s="9"/>
      <c r="AR64" s="47">
        <f t="shared" si="10"/>
        <v>115</v>
      </c>
      <c r="AS64" s="32">
        <f t="shared" si="11"/>
        <v>14.375</v>
      </c>
      <c r="AT64" s="47">
        <f t="shared" si="12"/>
        <v>0</v>
      </c>
      <c r="AU64" s="32">
        <f t="shared" si="13"/>
        <v>0</v>
      </c>
      <c r="AV64" s="32">
        <f t="shared" si="14"/>
        <v>115</v>
      </c>
      <c r="AW64" s="32">
        <f t="shared" si="15"/>
        <v>0</v>
      </c>
      <c r="AX64" s="47">
        <f t="shared" si="16"/>
        <v>920</v>
      </c>
      <c r="AY64" s="47">
        <f t="shared" si="18"/>
        <v>5</v>
      </c>
      <c r="AZ64" s="66">
        <f t="shared" si="17"/>
        <v>8</v>
      </c>
    </row>
    <row r="65" spans="1:52">
      <c r="A65" s="82">
        <v>62</v>
      </c>
      <c r="B65" s="70" t="s">
        <v>251</v>
      </c>
      <c r="C65" s="70" t="s">
        <v>250</v>
      </c>
      <c r="D65" s="70"/>
      <c r="E65" s="83"/>
      <c r="F65" s="83"/>
      <c r="G65" s="32"/>
      <c r="H65" s="9"/>
      <c r="I65" s="9"/>
      <c r="J65" s="9"/>
      <c r="K65" s="9"/>
      <c r="L65" s="32"/>
      <c r="M65" s="9"/>
      <c r="N65" s="9"/>
      <c r="O65" s="9"/>
      <c r="P65" s="9"/>
      <c r="Q65" s="32"/>
      <c r="R65" s="9"/>
      <c r="S65" s="9" t="s">
        <v>245</v>
      </c>
      <c r="T65" s="9">
        <v>9</v>
      </c>
      <c r="U65" s="9">
        <v>113</v>
      </c>
      <c r="V65" s="32">
        <v>12.555555555555555</v>
      </c>
      <c r="W65" s="9">
        <v>0</v>
      </c>
      <c r="X65" s="9"/>
      <c r="Y65" s="9"/>
      <c r="Z65" s="9"/>
      <c r="AA65" s="32"/>
      <c r="AB65" s="9"/>
      <c r="AC65" s="9"/>
      <c r="AD65" s="9"/>
      <c r="AE65" s="9"/>
      <c r="AF65" s="32"/>
      <c r="AG65" s="9"/>
      <c r="AH65" s="19"/>
      <c r="AI65" s="19"/>
      <c r="AJ65" s="9"/>
      <c r="AK65" s="32"/>
      <c r="AL65" s="9"/>
      <c r="AM65" s="9"/>
      <c r="AN65" s="9"/>
      <c r="AO65" s="9"/>
      <c r="AP65" s="32"/>
      <c r="AQ65" s="9"/>
      <c r="AR65" s="47">
        <f t="shared" si="10"/>
        <v>113</v>
      </c>
      <c r="AS65" s="32">
        <f t="shared" si="11"/>
        <v>12.555555555555555</v>
      </c>
      <c r="AT65" s="47">
        <f t="shared" si="12"/>
        <v>0</v>
      </c>
      <c r="AU65" s="32">
        <f t="shared" si="13"/>
        <v>0</v>
      </c>
      <c r="AV65" s="32">
        <f t="shared" si="14"/>
        <v>113</v>
      </c>
      <c r="AW65" s="32">
        <f t="shared" si="15"/>
        <v>0</v>
      </c>
      <c r="AX65" s="47">
        <f t="shared" si="16"/>
        <v>904</v>
      </c>
      <c r="AY65" s="47">
        <f t="shared" si="18"/>
        <v>2</v>
      </c>
      <c r="AZ65" s="66">
        <f t="shared" si="17"/>
        <v>9</v>
      </c>
    </row>
    <row r="66" spans="1:52">
      <c r="A66" s="82">
        <v>63</v>
      </c>
      <c r="B66" s="70" t="s">
        <v>161</v>
      </c>
      <c r="C66" s="70" t="s">
        <v>212</v>
      </c>
      <c r="D66" s="70"/>
      <c r="E66" s="83"/>
      <c r="F66" s="83"/>
      <c r="G66" s="32"/>
      <c r="H66" s="9"/>
      <c r="I66" s="9"/>
      <c r="J66" s="9"/>
      <c r="K66" s="9"/>
      <c r="L66" s="32"/>
      <c r="M66" s="9"/>
      <c r="N66" s="9" t="s">
        <v>237</v>
      </c>
      <c r="O66" s="9">
        <f>+P66/Q66</f>
        <v>5</v>
      </c>
      <c r="P66" s="9">
        <v>103</v>
      </c>
      <c r="Q66" s="32">
        <v>20.6</v>
      </c>
      <c r="R66" s="9">
        <v>1</v>
      </c>
      <c r="S66" s="9"/>
      <c r="T66" s="9"/>
      <c r="U66" s="9"/>
      <c r="V66" s="32"/>
      <c r="W66" s="9"/>
      <c r="X66" s="9"/>
      <c r="Y66" s="9"/>
      <c r="Z66" s="9"/>
      <c r="AA66" s="32"/>
      <c r="AB66" s="9"/>
      <c r="AC66" s="9"/>
      <c r="AD66" s="9"/>
      <c r="AE66" s="9"/>
      <c r="AF66" s="32"/>
      <c r="AG66" s="9"/>
      <c r="AH66" s="19"/>
      <c r="AI66" s="19"/>
      <c r="AJ66" s="9"/>
      <c r="AK66" s="32"/>
      <c r="AL66" s="9"/>
      <c r="AM66" s="9"/>
      <c r="AN66" s="9"/>
      <c r="AO66" s="9"/>
      <c r="AP66" s="32"/>
      <c r="AQ66" s="9"/>
      <c r="AR66" s="47">
        <f t="shared" si="10"/>
        <v>103</v>
      </c>
      <c r="AS66" s="32">
        <f t="shared" si="11"/>
        <v>20.6</v>
      </c>
      <c r="AT66" s="47">
        <f t="shared" si="12"/>
        <v>1</v>
      </c>
      <c r="AU66" s="32">
        <f t="shared" si="13"/>
        <v>0.2</v>
      </c>
      <c r="AV66" s="32">
        <f t="shared" si="14"/>
        <v>103</v>
      </c>
      <c r="AW66" s="32">
        <f t="shared" si="15"/>
        <v>1</v>
      </c>
      <c r="AX66" s="47">
        <f t="shared" si="16"/>
        <v>824</v>
      </c>
      <c r="AY66" s="47">
        <f t="shared" si="18"/>
        <v>10</v>
      </c>
      <c r="AZ66" s="66">
        <f t="shared" si="17"/>
        <v>5</v>
      </c>
    </row>
    <row r="67" spans="1:52">
      <c r="A67" s="82">
        <v>64</v>
      </c>
      <c r="B67" s="70" t="s">
        <v>325</v>
      </c>
      <c r="C67" s="70" t="s">
        <v>326</v>
      </c>
      <c r="D67" s="70"/>
      <c r="E67" s="83"/>
      <c r="F67" s="83"/>
      <c r="G67" s="32"/>
      <c r="H67" s="9"/>
      <c r="I67" s="9"/>
      <c r="J67" s="9"/>
      <c r="K67" s="9"/>
      <c r="L67" s="32"/>
      <c r="M67" s="9"/>
      <c r="N67" s="9"/>
      <c r="O67" s="9"/>
      <c r="P67" s="9"/>
      <c r="Q67" s="32"/>
      <c r="R67" s="9"/>
      <c r="S67" s="9"/>
      <c r="T67" s="9"/>
      <c r="U67" s="9"/>
      <c r="V67" s="32"/>
      <c r="W67" s="9"/>
      <c r="X67" s="9"/>
      <c r="Y67" s="9"/>
      <c r="Z67" s="9"/>
      <c r="AA67" s="32"/>
      <c r="AB67" s="9"/>
      <c r="AC67" s="9"/>
      <c r="AD67" s="9"/>
      <c r="AE67" s="9"/>
      <c r="AF67" s="32"/>
      <c r="AG67" s="9"/>
      <c r="AH67" s="19" t="s">
        <v>191</v>
      </c>
      <c r="AI67" s="19">
        <v>4</v>
      </c>
      <c r="AJ67" s="9">
        <v>100</v>
      </c>
      <c r="AK67" s="32">
        <v>25</v>
      </c>
      <c r="AL67" s="9">
        <v>1</v>
      </c>
      <c r="AM67" s="9"/>
      <c r="AN67" s="9"/>
      <c r="AO67" s="9"/>
      <c r="AP67" s="32"/>
      <c r="AQ67" s="9"/>
      <c r="AR67" s="47">
        <f t="shared" si="10"/>
        <v>100</v>
      </c>
      <c r="AS67" s="32">
        <f t="shared" si="11"/>
        <v>25</v>
      </c>
      <c r="AT67" s="47">
        <f t="shared" si="12"/>
        <v>1</v>
      </c>
      <c r="AU67" s="32">
        <f t="shared" si="13"/>
        <v>0.25</v>
      </c>
      <c r="AV67" s="32">
        <f t="shared" si="14"/>
        <v>100</v>
      </c>
      <c r="AW67" s="32">
        <f t="shared" si="15"/>
        <v>1</v>
      </c>
      <c r="AX67" s="47">
        <f t="shared" si="16"/>
        <v>800</v>
      </c>
      <c r="AY67" s="47">
        <f t="shared" si="18"/>
        <v>3</v>
      </c>
      <c r="AZ67" s="66">
        <f t="shared" si="17"/>
        <v>4</v>
      </c>
    </row>
    <row r="68" spans="1:52">
      <c r="A68" s="82">
        <v>65</v>
      </c>
      <c r="B68" s="70" t="s">
        <v>177</v>
      </c>
      <c r="C68" s="70" t="s">
        <v>178</v>
      </c>
      <c r="D68" s="70"/>
      <c r="E68" s="83"/>
      <c r="F68" s="83"/>
      <c r="G68" s="32"/>
      <c r="H68" s="9"/>
      <c r="I68" s="9" t="s">
        <v>96</v>
      </c>
      <c r="J68" s="9">
        <v>4</v>
      </c>
      <c r="K68" s="9">
        <v>95</v>
      </c>
      <c r="L68" s="32">
        <v>23.75</v>
      </c>
      <c r="M68" s="9">
        <v>0</v>
      </c>
      <c r="N68" s="9"/>
      <c r="O68" s="9"/>
      <c r="P68" s="9"/>
      <c r="Q68" s="32"/>
      <c r="R68" s="9"/>
      <c r="S68" s="9"/>
      <c r="T68" s="9"/>
      <c r="U68" s="9"/>
      <c r="V68" s="32"/>
      <c r="W68" s="9"/>
      <c r="X68" s="9"/>
      <c r="Y68" s="9"/>
      <c r="Z68" s="9"/>
      <c r="AA68" s="32"/>
      <c r="AB68" s="9"/>
      <c r="AC68" s="9"/>
      <c r="AD68" s="9"/>
      <c r="AE68" s="9"/>
      <c r="AF68" s="32"/>
      <c r="AG68" s="9"/>
      <c r="AH68" s="19"/>
      <c r="AI68" s="19"/>
      <c r="AJ68" s="9"/>
      <c r="AK68" s="32"/>
      <c r="AL68" s="9"/>
      <c r="AM68" s="9"/>
      <c r="AN68" s="9"/>
      <c r="AO68" s="9"/>
      <c r="AP68" s="32"/>
      <c r="AQ68" s="9"/>
      <c r="AR68" s="47">
        <f t="shared" ref="AR68:AR99" si="19">F68+K68+P68+U68+Z68+AE68+AJ68+AO68</f>
        <v>95</v>
      </c>
      <c r="AS68" s="32">
        <f t="shared" ref="AS68:AS99" si="20">AR68/AZ68</f>
        <v>23.75</v>
      </c>
      <c r="AT68" s="47">
        <f t="shared" ref="AT68:AT99" si="21">SUM(H68,M68,R68,W68,AB68,AG68,AL68,AQ68)</f>
        <v>0</v>
      </c>
      <c r="AU68" s="32">
        <f t="shared" ref="AU68:AU99" si="22">AT68/AZ68</f>
        <v>0</v>
      </c>
      <c r="AV68" s="32">
        <f t="shared" ref="AV68:AV99" si="23">AVERAGE(F68,AE68,K68,P68,U68,Z68,AO68,AJ68)</f>
        <v>95</v>
      </c>
      <c r="AW68" s="32">
        <f t="shared" ref="AW68:AW99" si="24">AVERAGE(H68,M68,R68,W68,AB68,AG68,AL68,AQ68)</f>
        <v>0</v>
      </c>
      <c r="AX68" s="47">
        <f t="shared" ref="AX68:AX99" si="25">AV68*8</f>
        <v>760</v>
      </c>
      <c r="AY68" s="47">
        <f t="shared" si="18"/>
        <v>5</v>
      </c>
      <c r="AZ68" s="66">
        <f t="shared" ref="AZ68:AZ99" si="26">E68+J68+O68+T68+Y68+AD68+AI68+AN68</f>
        <v>4</v>
      </c>
    </row>
    <row r="69" spans="1:52">
      <c r="A69" s="82">
        <v>66</v>
      </c>
      <c r="B69" s="70" t="s">
        <v>227</v>
      </c>
      <c r="C69" s="70" t="s">
        <v>228</v>
      </c>
      <c r="D69" s="70"/>
      <c r="E69" s="83"/>
      <c r="F69" s="83"/>
      <c r="G69" s="32"/>
      <c r="H69" s="9"/>
      <c r="I69" s="9"/>
      <c r="J69" s="9"/>
      <c r="K69" s="9"/>
      <c r="L69" s="32"/>
      <c r="M69" s="9"/>
      <c r="N69" s="9" t="s">
        <v>240</v>
      </c>
      <c r="O69" s="9">
        <f>+P69/Q69</f>
        <v>9</v>
      </c>
      <c r="P69" s="9">
        <v>90</v>
      </c>
      <c r="Q69" s="32">
        <v>10</v>
      </c>
      <c r="R69" s="9">
        <v>1</v>
      </c>
      <c r="S69" s="9"/>
      <c r="T69" s="9"/>
      <c r="U69" s="9"/>
      <c r="V69" s="32"/>
      <c r="W69" s="9"/>
      <c r="X69" s="9"/>
      <c r="Y69" s="9"/>
      <c r="Z69" s="9"/>
      <c r="AA69" s="32"/>
      <c r="AB69" s="9"/>
      <c r="AC69" s="9"/>
      <c r="AD69" s="9"/>
      <c r="AE69" s="9"/>
      <c r="AF69" s="32"/>
      <c r="AG69" s="9"/>
      <c r="AH69" s="19"/>
      <c r="AI69" s="19"/>
      <c r="AJ69" s="9"/>
      <c r="AK69" s="32"/>
      <c r="AL69" s="9"/>
      <c r="AM69" s="9"/>
      <c r="AN69" s="9"/>
      <c r="AO69" s="9"/>
      <c r="AP69" s="32"/>
      <c r="AQ69" s="9"/>
      <c r="AR69" s="47">
        <f t="shared" si="19"/>
        <v>90</v>
      </c>
      <c r="AS69" s="32">
        <f t="shared" si="20"/>
        <v>10</v>
      </c>
      <c r="AT69" s="47">
        <f t="shared" si="21"/>
        <v>1</v>
      </c>
      <c r="AU69" s="32">
        <f t="shared" si="22"/>
        <v>0.1111111111111111</v>
      </c>
      <c r="AV69" s="32">
        <f t="shared" si="23"/>
        <v>90</v>
      </c>
      <c r="AW69" s="32">
        <f t="shared" si="24"/>
        <v>1</v>
      </c>
      <c r="AX69" s="47">
        <f t="shared" si="25"/>
        <v>720</v>
      </c>
      <c r="AY69" s="47">
        <f t="shared" si="18"/>
        <v>5</v>
      </c>
      <c r="AZ69" s="66">
        <f t="shared" si="26"/>
        <v>9</v>
      </c>
    </row>
    <row r="70" spans="1:52">
      <c r="A70" s="82">
        <v>67</v>
      </c>
      <c r="B70" s="70" t="s">
        <v>294</v>
      </c>
      <c r="C70" s="70" t="s">
        <v>295</v>
      </c>
      <c r="D70" s="70"/>
      <c r="E70" s="83"/>
      <c r="F70" s="83"/>
      <c r="G70" s="32"/>
      <c r="H70" s="9"/>
      <c r="I70" s="9"/>
      <c r="J70" s="9"/>
      <c r="K70" s="9"/>
      <c r="L70" s="32"/>
      <c r="M70" s="9"/>
      <c r="N70" s="9"/>
      <c r="O70" s="9"/>
      <c r="P70" s="9"/>
      <c r="Q70" s="32"/>
      <c r="R70" s="9"/>
      <c r="S70" s="9"/>
      <c r="T70" s="9"/>
      <c r="U70" s="9"/>
      <c r="V70" s="32"/>
      <c r="W70" s="9"/>
      <c r="X70" s="9" t="s">
        <v>272</v>
      </c>
      <c r="Y70" s="9">
        <v>4</v>
      </c>
      <c r="Z70" s="9">
        <v>83</v>
      </c>
      <c r="AA70" s="32">
        <v>20.75</v>
      </c>
      <c r="AB70" s="9">
        <v>0</v>
      </c>
      <c r="AC70" s="9"/>
      <c r="AD70" s="9"/>
      <c r="AE70" s="9"/>
      <c r="AF70" s="32"/>
      <c r="AG70" s="9"/>
      <c r="AH70" s="19"/>
      <c r="AI70" s="19"/>
      <c r="AJ70" s="9"/>
      <c r="AK70" s="32"/>
      <c r="AL70" s="9"/>
      <c r="AM70" s="9"/>
      <c r="AN70" s="9"/>
      <c r="AO70" s="9"/>
      <c r="AP70" s="32"/>
      <c r="AQ70" s="9"/>
      <c r="AR70" s="47">
        <f t="shared" si="19"/>
        <v>83</v>
      </c>
      <c r="AS70" s="32">
        <f t="shared" si="20"/>
        <v>20.75</v>
      </c>
      <c r="AT70" s="47">
        <f t="shared" si="21"/>
        <v>0</v>
      </c>
      <c r="AU70" s="32">
        <f t="shared" si="22"/>
        <v>0</v>
      </c>
      <c r="AV70" s="32">
        <f t="shared" si="23"/>
        <v>83</v>
      </c>
      <c r="AW70" s="32">
        <f t="shared" si="24"/>
        <v>0</v>
      </c>
      <c r="AX70" s="47">
        <f t="shared" si="25"/>
        <v>664</v>
      </c>
      <c r="AY70" s="47">
        <f t="shared" si="18"/>
        <v>7</v>
      </c>
      <c r="AZ70" s="66">
        <f t="shared" si="26"/>
        <v>4</v>
      </c>
    </row>
    <row r="71" spans="1:52">
      <c r="A71" s="82">
        <v>68</v>
      </c>
      <c r="B71" s="70" t="s">
        <v>206</v>
      </c>
      <c r="C71" s="70" t="s">
        <v>207</v>
      </c>
      <c r="D71" s="70"/>
      <c r="E71" s="83"/>
      <c r="F71" s="83"/>
      <c r="G71" s="32"/>
      <c r="H71" s="9"/>
      <c r="I71" s="9"/>
      <c r="J71" s="9"/>
      <c r="K71" s="9"/>
      <c r="L71" s="32"/>
      <c r="M71" s="9"/>
      <c r="N71" s="9" t="s">
        <v>236</v>
      </c>
      <c r="O71" s="9">
        <f>+P71/Q71</f>
        <v>9</v>
      </c>
      <c r="P71" s="9">
        <v>71</v>
      </c>
      <c r="Q71" s="32">
        <v>7.8888888888888893</v>
      </c>
      <c r="R71" s="9">
        <v>0</v>
      </c>
      <c r="S71" s="9"/>
      <c r="T71" s="9"/>
      <c r="U71" s="9"/>
      <c r="V71" s="32"/>
      <c r="W71" s="9"/>
      <c r="X71" s="9"/>
      <c r="Y71" s="9"/>
      <c r="Z71" s="9"/>
      <c r="AA71" s="32"/>
      <c r="AB71" s="9"/>
      <c r="AC71" s="9"/>
      <c r="AD71" s="9"/>
      <c r="AE71" s="9"/>
      <c r="AF71" s="32"/>
      <c r="AG71" s="9"/>
      <c r="AH71" s="19"/>
      <c r="AI71" s="19"/>
      <c r="AJ71" s="9"/>
      <c r="AK71" s="32"/>
      <c r="AL71" s="9"/>
      <c r="AM71" s="9"/>
      <c r="AN71" s="9"/>
      <c r="AO71" s="9"/>
      <c r="AP71" s="32"/>
      <c r="AQ71" s="9"/>
      <c r="AR71" s="47">
        <f t="shared" si="19"/>
        <v>71</v>
      </c>
      <c r="AS71" s="32">
        <f t="shared" si="20"/>
        <v>7.8888888888888893</v>
      </c>
      <c r="AT71" s="47">
        <f t="shared" si="21"/>
        <v>0</v>
      </c>
      <c r="AU71" s="32">
        <f t="shared" si="22"/>
        <v>0</v>
      </c>
      <c r="AV71" s="32">
        <f t="shared" si="23"/>
        <v>71</v>
      </c>
      <c r="AW71" s="32">
        <f t="shared" si="24"/>
        <v>0</v>
      </c>
      <c r="AX71" s="47">
        <f t="shared" si="25"/>
        <v>568</v>
      </c>
      <c r="AY71" s="47">
        <f t="shared" si="18"/>
        <v>12</v>
      </c>
      <c r="AZ71" s="66">
        <f t="shared" si="26"/>
        <v>9</v>
      </c>
    </row>
    <row r="72" spans="1:52">
      <c r="A72" s="82">
        <v>69</v>
      </c>
      <c r="B72" s="70" t="s">
        <v>319</v>
      </c>
      <c r="C72" s="70" t="s">
        <v>309</v>
      </c>
      <c r="D72" s="70"/>
      <c r="E72" s="83"/>
      <c r="F72" s="83"/>
      <c r="G72" s="32"/>
      <c r="H72" s="9"/>
      <c r="I72" s="9"/>
      <c r="J72" s="9"/>
      <c r="K72" s="9"/>
      <c r="L72" s="32"/>
      <c r="M72" s="9"/>
      <c r="N72" s="9"/>
      <c r="O72" s="9"/>
      <c r="P72" s="9"/>
      <c r="Q72" s="32"/>
      <c r="R72" s="9"/>
      <c r="S72" s="9"/>
      <c r="T72" s="9"/>
      <c r="U72" s="9"/>
      <c r="V72" s="32"/>
      <c r="W72" s="9"/>
      <c r="X72" s="9"/>
      <c r="Y72" s="9"/>
      <c r="Z72" s="9"/>
      <c r="AA72" s="32"/>
      <c r="AB72" s="9"/>
      <c r="AC72" s="9" t="s">
        <v>317</v>
      </c>
      <c r="AD72" s="9">
        <v>5</v>
      </c>
      <c r="AE72" s="9">
        <v>0</v>
      </c>
      <c r="AF72" s="32">
        <v>0</v>
      </c>
      <c r="AG72" s="9">
        <v>0</v>
      </c>
      <c r="AH72" s="9" t="s">
        <v>317</v>
      </c>
      <c r="AI72" s="19">
        <v>8</v>
      </c>
      <c r="AJ72" s="9">
        <v>20</v>
      </c>
      <c r="AK72" s="32">
        <v>2.5</v>
      </c>
      <c r="AL72" s="9">
        <v>0</v>
      </c>
      <c r="AM72" s="9" t="s">
        <v>317</v>
      </c>
      <c r="AN72" s="9">
        <v>8</v>
      </c>
      <c r="AO72" s="9">
        <v>46</v>
      </c>
      <c r="AP72" s="32">
        <v>5.75</v>
      </c>
      <c r="AQ72" s="9">
        <v>0</v>
      </c>
      <c r="AR72" s="47">
        <f t="shared" si="19"/>
        <v>66</v>
      </c>
      <c r="AS72" s="32">
        <f t="shared" si="20"/>
        <v>3.1428571428571428</v>
      </c>
      <c r="AT72" s="47">
        <f t="shared" si="21"/>
        <v>0</v>
      </c>
      <c r="AU72" s="32">
        <f t="shared" si="22"/>
        <v>0</v>
      </c>
      <c r="AV72" s="32">
        <f t="shared" si="23"/>
        <v>22</v>
      </c>
      <c r="AW72" s="32">
        <f t="shared" si="24"/>
        <v>0</v>
      </c>
      <c r="AX72" s="47">
        <f t="shared" si="25"/>
        <v>176</v>
      </c>
      <c r="AY72" s="47">
        <f t="shared" si="18"/>
        <v>5</v>
      </c>
      <c r="AZ72" s="66">
        <f t="shared" si="26"/>
        <v>21</v>
      </c>
    </row>
    <row r="73" spans="1:52">
      <c r="A73" s="82">
        <v>70</v>
      </c>
      <c r="B73" s="70" t="s">
        <v>320</v>
      </c>
      <c r="C73" s="70" t="s">
        <v>309</v>
      </c>
      <c r="D73" s="70"/>
      <c r="E73" s="83"/>
      <c r="F73" s="83"/>
      <c r="G73" s="32"/>
      <c r="H73" s="9"/>
      <c r="I73" s="9"/>
      <c r="J73" s="9"/>
      <c r="K73" s="9"/>
      <c r="L73" s="32"/>
      <c r="M73" s="9"/>
      <c r="N73" s="9"/>
      <c r="O73" s="9"/>
      <c r="P73" s="9"/>
      <c r="Q73" s="32"/>
      <c r="R73" s="9"/>
      <c r="S73" s="9"/>
      <c r="T73" s="9"/>
      <c r="U73" s="9"/>
      <c r="V73" s="32"/>
      <c r="W73" s="9"/>
      <c r="X73" s="9"/>
      <c r="Y73" s="9"/>
      <c r="Z73" s="9"/>
      <c r="AA73" s="32"/>
      <c r="AB73" s="9"/>
      <c r="AC73" s="9" t="s">
        <v>317</v>
      </c>
      <c r="AD73" s="9">
        <v>5</v>
      </c>
      <c r="AE73" s="9">
        <v>0</v>
      </c>
      <c r="AF73" s="32">
        <v>0</v>
      </c>
      <c r="AG73" s="9">
        <v>0</v>
      </c>
      <c r="AH73" s="9" t="s">
        <v>317</v>
      </c>
      <c r="AI73" s="19">
        <v>8</v>
      </c>
      <c r="AJ73" s="9">
        <v>20</v>
      </c>
      <c r="AK73" s="32">
        <v>2.5</v>
      </c>
      <c r="AL73" s="9">
        <v>0</v>
      </c>
      <c r="AM73" s="9" t="s">
        <v>317</v>
      </c>
      <c r="AN73" s="9">
        <v>8</v>
      </c>
      <c r="AO73" s="9">
        <v>46</v>
      </c>
      <c r="AP73" s="32">
        <v>5.75</v>
      </c>
      <c r="AQ73" s="9">
        <v>0</v>
      </c>
      <c r="AR73" s="47">
        <f t="shared" si="19"/>
        <v>66</v>
      </c>
      <c r="AS73" s="32">
        <f t="shared" si="20"/>
        <v>3.1428571428571428</v>
      </c>
      <c r="AT73" s="47">
        <f t="shared" si="21"/>
        <v>0</v>
      </c>
      <c r="AU73" s="32">
        <f t="shared" si="22"/>
        <v>0</v>
      </c>
      <c r="AV73" s="32">
        <f t="shared" si="23"/>
        <v>22</v>
      </c>
      <c r="AW73" s="32">
        <f t="shared" si="24"/>
        <v>0</v>
      </c>
      <c r="AX73" s="47">
        <f t="shared" si="25"/>
        <v>176</v>
      </c>
      <c r="AY73" s="47">
        <f t="shared" si="18"/>
        <v>0</v>
      </c>
      <c r="AZ73" s="66">
        <f t="shared" si="26"/>
        <v>21</v>
      </c>
    </row>
    <row r="74" spans="1:52">
      <c r="A74" s="82">
        <v>71</v>
      </c>
      <c r="B74" s="70" t="s">
        <v>218</v>
      </c>
      <c r="C74" s="70" t="s">
        <v>212</v>
      </c>
      <c r="D74" s="70"/>
      <c r="E74" s="83"/>
      <c r="F74" s="83"/>
      <c r="G74" s="32"/>
      <c r="H74" s="9"/>
      <c r="I74" s="9"/>
      <c r="J74" s="9"/>
      <c r="K74" s="9"/>
      <c r="L74" s="32"/>
      <c r="M74" s="9"/>
      <c r="N74" s="9" t="s">
        <v>238</v>
      </c>
      <c r="O74" s="9">
        <f>+P74/Q74</f>
        <v>5</v>
      </c>
      <c r="P74" s="9">
        <v>60</v>
      </c>
      <c r="Q74" s="32">
        <v>12</v>
      </c>
      <c r="R74" s="9">
        <v>0</v>
      </c>
      <c r="S74" s="9"/>
      <c r="T74" s="9"/>
      <c r="U74" s="9"/>
      <c r="V74" s="32"/>
      <c r="W74" s="9"/>
      <c r="X74" s="9"/>
      <c r="Y74" s="9"/>
      <c r="Z74" s="9"/>
      <c r="AA74" s="32"/>
      <c r="AB74" s="9"/>
      <c r="AC74" s="9"/>
      <c r="AD74" s="9"/>
      <c r="AE74" s="9"/>
      <c r="AF74" s="32"/>
      <c r="AG74" s="9"/>
      <c r="AH74" s="19"/>
      <c r="AI74" s="19"/>
      <c r="AJ74" s="9"/>
      <c r="AK74" s="32"/>
      <c r="AL74" s="9"/>
      <c r="AM74" s="9"/>
      <c r="AN74" s="9"/>
      <c r="AO74" s="9"/>
      <c r="AP74" s="32"/>
      <c r="AQ74" s="9"/>
      <c r="AR74" s="47">
        <f t="shared" si="19"/>
        <v>60</v>
      </c>
      <c r="AS74" s="32">
        <f t="shared" si="20"/>
        <v>12</v>
      </c>
      <c r="AT74" s="47">
        <f t="shared" si="21"/>
        <v>0</v>
      </c>
      <c r="AU74" s="32">
        <f t="shared" si="22"/>
        <v>0</v>
      </c>
      <c r="AV74" s="32">
        <f t="shared" si="23"/>
        <v>60</v>
      </c>
      <c r="AW74" s="32">
        <f t="shared" si="24"/>
        <v>0</v>
      </c>
      <c r="AX74" s="47">
        <f t="shared" si="25"/>
        <v>480</v>
      </c>
      <c r="AY74" s="47">
        <f t="shared" si="18"/>
        <v>6</v>
      </c>
      <c r="AZ74" s="66">
        <f t="shared" si="26"/>
        <v>5</v>
      </c>
    </row>
    <row r="75" spans="1:52">
      <c r="A75" s="82">
        <v>72</v>
      </c>
      <c r="B75" s="70" t="s">
        <v>322</v>
      </c>
      <c r="C75" s="70" t="s">
        <v>323</v>
      </c>
      <c r="D75" s="70"/>
      <c r="E75" s="83"/>
      <c r="F75" s="83"/>
      <c r="G75" s="32"/>
      <c r="H75" s="9"/>
      <c r="I75" s="9"/>
      <c r="J75" s="9"/>
      <c r="K75" s="9"/>
      <c r="L75" s="32"/>
      <c r="M75" s="9"/>
      <c r="N75" s="9"/>
      <c r="O75" s="9"/>
      <c r="P75" s="9"/>
      <c r="Q75" s="32"/>
      <c r="R75" s="9"/>
      <c r="S75" s="9"/>
      <c r="T75" s="9"/>
      <c r="U75" s="9"/>
      <c r="V75" s="32"/>
      <c r="W75" s="9"/>
      <c r="X75" s="9"/>
      <c r="Y75" s="9"/>
      <c r="Z75" s="9"/>
      <c r="AA75" s="32"/>
      <c r="AB75" s="9"/>
      <c r="AC75" s="9"/>
      <c r="AD75" s="9"/>
      <c r="AE75" s="9"/>
      <c r="AF75" s="32"/>
      <c r="AG75" s="9"/>
      <c r="AH75" s="19" t="s">
        <v>335</v>
      </c>
      <c r="AI75" s="19">
        <v>4</v>
      </c>
      <c r="AJ75" s="9">
        <v>59</v>
      </c>
      <c r="AK75" s="32">
        <v>14.75</v>
      </c>
      <c r="AL75" s="9">
        <v>0</v>
      </c>
      <c r="AM75" s="9"/>
      <c r="AN75" s="9"/>
      <c r="AO75" s="9"/>
      <c r="AP75" s="32"/>
      <c r="AQ75" s="9"/>
      <c r="AR75" s="47">
        <f t="shared" si="19"/>
        <v>59</v>
      </c>
      <c r="AS75" s="32">
        <f t="shared" si="20"/>
        <v>14.75</v>
      </c>
      <c r="AT75" s="47">
        <f t="shared" si="21"/>
        <v>0</v>
      </c>
      <c r="AU75" s="32">
        <f t="shared" si="22"/>
        <v>0</v>
      </c>
      <c r="AV75" s="32">
        <f t="shared" si="23"/>
        <v>59</v>
      </c>
      <c r="AW75" s="32">
        <f t="shared" si="24"/>
        <v>0</v>
      </c>
      <c r="AX75" s="47">
        <f t="shared" si="25"/>
        <v>472</v>
      </c>
      <c r="AY75" s="47">
        <f t="shared" si="18"/>
        <v>1</v>
      </c>
      <c r="AZ75" s="66">
        <f t="shared" si="26"/>
        <v>4</v>
      </c>
    </row>
    <row r="76" spans="1:52">
      <c r="A76" s="82">
        <v>73</v>
      </c>
      <c r="B76" s="70" t="s">
        <v>310</v>
      </c>
      <c r="C76" s="70" t="s">
        <v>311</v>
      </c>
      <c r="D76" s="70"/>
      <c r="E76" s="83"/>
      <c r="F76" s="83"/>
      <c r="G76" s="32"/>
      <c r="H76" s="9"/>
      <c r="I76" s="9"/>
      <c r="J76" s="9"/>
      <c r="K76" s="9"/>
      <c r="L76" s="32"/>
      <c r="M76" s="9"/>
      <c r="N76" s="9"/>
      <c r="O76" s="9"/>
      <c r="P76" s="9"/>
      <c r="Q76" s="32"/>
      <c r="R76" s="9"/>
      <c r="S76" s="9"/>
      <c r="T76" s="9"/>
      <c r="U76" s="9"/>
      <c r="V76" s="32"/>
      <c r="W76" s="9"/>
      <c r="X76" s="9"/>
      <c r="Y76" s="9"/>
      <c r="Z76" s="9"/>
      <c r="AA76" s="32"/>
      <c r="AB76" s="9"/>
      <c r="AC76" s="9" t="s">
        <v>106</v>
      </c>
      <c r="AD76" s="9">
        <v>5</v>
      </c>
      <c r="AE76" s="9">
        <v>53</v>
      </c>
      <c r="AF76" s="32">
        <v>10.6</v>
      </c>
      <c r="AG76" s="9">
        <v>0</v>
      </c>
      <c r="AH76" s="19"/>
      <c r="AI76" s="19"/>
      <c r="AJ76" s="9"/>
      <c r="AK76" s="32"/>
      <c r="AL76" s="9"/>
      <c r="AM76" s="9"/>
      <c r="AN76" s="9"/>
      <c r="AO76" s="9"/>
      <c r="AP76" s="32"/>
      <c r="AQ76" s="9"/>
      <c r="AR76" s="47">
        <f t="shared" si="19"/>
        <v>53</v>
      </c>
      <c r="AS76" s="32">
        <f t="shared" si="20"/>
        <v>10.6</v>
      </c>
      <c r="AT76" s="47">
        <f t="shared" si="21"/>
        <v>0</v>
      </c>
      <c r="AU76" s="32">
        <f t="shared" si="22"/>
        <v>0</v>
      </c>
      <c r="AV76" s="32">
        <f t="shared" si="23"/>
        <v>53</v>
      </c>
      <c r="AW76" s="32">
        <f t="shared" si="24"/>
        <v>0</v>
      </c>
      <c r="AX76" s="47">
        <f t="shared" si="25"/>
        <v>424</v>
      </c>
      <c r="AY76" s="47">
        <f t="shared" si="18"/>
        <v>6</v>
      </c>
      <c r="AZ76" s="66">
        <f t="shared" si="26"/>
        <v>5</v>
      </c>
    </row>
    <row r="77" spans="1:52">
      <c r="A77" s="82">
        <v>74</v>
      </c>
      <c r="B77" s="70" t="s">
        <v>337</v>
      </c>
      <c r="C77" s="70" t="s">
        <v>162</v>
      </c>
      <c r="D77" s="70"/>
      <c r="E77" s="83"/>
      <c r="F77" s="83"/>
      <c r="G77" s="32"/>
      <c r="H77" s="9"/>
      <c r="I77" s="9"/>
      <c r="J77" s="9"/>
      <c r="K77" s="9"/>
      <c r="L77" s="32"/>
      <c r="M77" s="9"/>
      <c r="N77" s="9"/>
      <c r="O77" s="9"/>
      <c r="P77" s="9"/>
      <c r="Q77" s="32"/>
      <c r="R77" s="9"/>
      <c r="S77" s="9"/>
      <c r="T77" s="9"/>
      <c r="U77" s="9"/>
      <c r="V77" s="32"/>
      <c r="W77" s="9"/>
      <c r="X77" s="9"/>
      <c r="Y77" s="9"/>
      <c r="Z77" s="9"/>
      <c r="AA77" s="32"/>
      <c r="AB77" s="9"/>
      <c r="AC77" s="9"/>
      <c r="AD77" s="9"/>
      <c r="AE77" s="9"/>
      <c r="AF77" s="32"/>
      <c r="AG77" s="9"/>
      <c r="AH77" s="9"/>
      <c r="AI77" s="19"/>
      <c r="AJ77" s="9"/>
      <c r="AK77" s="32"/>
      <c r="AL77" s="9"/>
      <c r="AM77" s="9" t="s">
        <v>193</v>
      </c>
      <c r="AN77" s="9">
        <v>3</v>
      </c>
      <c r="AO77" s="9">
        <v>40</v>
      </c>
      <c r="AP77" s="32">
        <v>13.333333333333334</v>
      </c>
      <c r="AQ77" s="9">
        <v>0</v>
      </c>
      <c r="AR77" s="47">
        <f t="shared" si="19"/>
        <v>40</v>
      </c>
      <c r="AS77" s="32">
        <f t="shared" si="20"/>
        <v>13.333333333333334</v>
      </c>
      <c r="AT77" s="47">
        <f t="shared" si="21"/>
        <v>0</v>
      </c>
      <c r="AU77" s="32">
        <f t="shared" si="22"/>
        <v>0</v>
      </c>
      <c r="AV77" s="32">
        <f t="shared" si="23"/>
        <v>40</v>
      </c>
      <c r="AW77" s="32">
        <f t="shared" si="24"/>
        <v>0</v>
      </c>
      <c r="AX77" s="47">
        <f t="shared" si="25"/>
        <v>320</v>
      </c>
      <c r="AY77" s="47">
        <f t="shared" si="18"/>
        <v>13</v>
      </c>
      <c r="AZ77" s="66">
        <f t="shared" si="26"/>
        <v>3</v>
      </c>
    </row>
    <row r="78" spans="1:52">
      <c r="A78" s="82">
        <v>75</v>
      </c>
      <c r="B78" s="70" t="s">
        <v>179</v>
      </c>
      <c r="C78" s="70" t="s">
        <v>284</v>
      </c>
      <c r="D78" s="70"/>
      <c r="E78" s="83"/>
      <c r="F78" s="83"/>
      <c r="G78" s="32"/>
      <c r="H78" s="9"/>
      <c r="I78" s="9"/>
      <c r="J78" s="9"/>
      <c r="K78" s="9"/>
      <c r="L78" s="32"/>
      <c r="M78" s="9"/>
      <c r="N78" s="9"/>
      <c r="O78" s="9"/>
      <c r="P78" s="9"/>
      <c r="Q78" s="32"/>
      <c r="R78" s="9"/>
      <c r="S78" s="9"/>
      <c r="T78" s="9"/>
      <c r="U78" s="9"/>
      <c r="V78" s="32"/>
      <c r="W78" s="9"/>
      <c r="X78" s="9" t="s">
        <v>271</v>
      </c>
      <c r="Y78" s="9">
        <v>6</v>
      </c>
      <c r="Z78" s="9">
        <v>40</v>
      </c>
      <c r="AA78" s="32">
        <v>6.666666666666667</v>
      </c>
      <c r="AB78" s="9">
        <v>0</v>
      </c>
      <c r="AC78" s="9"/>
      <c r="AD78" s="9"/>
      <c r="AE78" s="9"/>
      <c r="AF78" s="32"/>
      <c r="AG78" s="9"/>
      <c r="AH78" s="19"/>
      <c r="AI78" s="19"/>
      <c r="AJ78" s="9"/>
      <c r="AK78" s="32"/>
      <c r="AL78" s="9"/>
      <c r="AM78" s="9"/>
      <c r="AN78" s="9"/>
      <c r="AO78" s="9"/>
      <c r="AP78" s="32"/>
      <c r="AQ78" s="9"/>
      <c r="AR78" s="47">
        <f t="shared" si="19"/>
        <v>40</v>
      </c>
      <c r="AS78" s="32">
        <f t="shared" si="20"/>
        <v>6.666666666666667</v>
      </c>
      <c r="AT78" s="47">
        <f t="shared" si="21"/>
        <v>0</v>
      </c>
      <c r="AU78" s="32">
        <f t="shared" si="22"/>
        <v>0</v>
      </c>
      <c r="AV78" s="32">
        <f t="shared" si="23"/>
        <v>40</v>
      </c>
      <c r="AW78" s="32">
        <f t="shared" si="24"/>
        <v>0</v>
      </c>
      <c r="AX78" s="47">
        <f t="shared" si="25"/>
        <v>320</v>
      </c>
      <c r="AY78" s="47">
        <f t="shared" si="18"/>
        <v>0</v>
      </c>
      <c r="AZ78" s="66">
        <f t="shared" si="26"/>
        <v>6</v>
      </c>
    </row>
    <row r="79" spans="1:52">
      <c r="A79" s="82">
        <v>76</v>
      </c>
      <c r="B79" s="70" t="s">
        <v>157</v>
      </c>
      <c r="C79" s="70" t="s">
        <v>158</v>
      </c>
      <c r="D79" s="70"/>
      <c r="E79" s="83"/>
      <c r="F79" s="83"/>
      <c r="G79" s="32"/>
      <c r="H79" s="9"/>
      <c r="I79" s="9" t="s">
        <v>191</v>
      </c>
      <c r="J79" s="9">
        <v>7</v>
      </c>
      <c r="K79" s="9">
        <v>38</v>
      </c>
      <c r="L79" s="32">
        <v>5.4285714285714288</v>
      </c>
      <c r="M79" s="9">
        <v>0</v>
      </c>
      <c r="N79" s="9"/>
      <c r="O79" s="9"/>
      <c r="P79" s="9"/>
      <c r="Q79" s="32"/>
      <c r="R79" s="9"/>
      <c r="S79" s="9"/>
      <c r="T79" s="9"/>
      <c r="U79" s="9"/>
      <c r="V79" s="32"/>
      <c r="W79" s="9"/>
      <c r="X79" s="9"/>
      <c r="Y79" s="9"/>
      <c r="Z79" s="9"/>
      <c r="AA79" s="32"/>
      <c r="AB79" s="9"/>
      <c r="AC79" s="9"/>
      <c r="AD79" s="9"/>
      <c r="AE79" s="9"/>
      <c r="AF79" s="32"/>
      <c r="AG79" s="9"/>
      <c r="AH79" s="19"/>
      <c r="AI79" s="19"/>
      <c r="AJ79" s="9"/>
      <c r="AK79" s="32"/>
      <c r="AL79" s="9"/>
      <c r="AM79" s="9"/>
      <c r="AN79" s="9"/>
      <c r="AO79" s="9"/>
      <c r="AP79" s="32"/>
      <c r="AQ79" s="9"/>
      <c r="AR79" s="47">
        <f t="shared" si="19"/>
        <v>38</v>
      </c>
      <c r="AS79" s="32">
        <f t="shared" si="20"/>
        <v>5.4285714285714288</v>
      </c>
      <c r="AT79" s="47">
        <f t="shared" si="21"/>
        <v>0</v>
      </c>
      <c r="AU79" s="32">
        <f t="shared" si="22"/>
        <v>0</v>
      </c>
      <c r="AV79" s="32">
        <f t="shared" si="23"/>
        <v>38</v>
      </c>
      <c r="AW79" s="32">
        <f t="shared" si="24"/>
        <v>0</v>
      </c>
      <c r="AX79" s="47">
        <f t="shared" si="25"/>
        <v>304</v>
      </c>
      <c r="AY79" s="47">
        <f t="shared" si="18"/>
        <v>2</v>
      </c>
      <c r="AZ79" s="66">
        <f t="shared" si="26"/>
        <v>7</v>
      </c>
    </row>
    <row r="80" spans="1:52">
      <c r="A80" s="82">
        <v>77</v>
      </c>
      <c r="B80" s="70" t="s">
        <v>312</v>
      </c>
      <c r="C80" s="70" t="s">
        <v>311</v>
      </c>
      <c r="D80" s="70"/>
      <c r="E80" s="83"/>
      <c r="F80" s="83"/>
      <c r="G80" s="32"/>
      <c r="H80" s="9"/>
      <c r="I80" s="9"/>
      <c r="J80" s="9"/>
      <c r="K80" s="9"/>
      <c r="L80" s="32"/>
      <c r="M80" s="9"/>
      <c r="N80" s="9"/>
      <c r="O80" s="9"/>
      <c r="P80" s="9"/>
      <c r="Q80" s="32"/>
      <c r="R80" s="9"/>
      <c r="S80" s="9"/>
      <c r="T80" s="9"/>
      <c r="U80" s="9"/>
      <c r="V80" s="32"/>
      <c r="W80" s="9"/>
      <c r="X80" s="9"/>
      <c r="Y80" s="9"/>
      <c r="Z80" s="9"/>
      <c r="AA80" s="32"/>
      <c r="AB80" s="9"/>
      <c r="AC80" s="9" t="s">
        <v>106</v>
      </c>
      <c r="AD80" s="9">
        <v>5</v>
      </c>
      <c r="AE80" s="9">
        <v>36</v>
      </c>
      <c r="AF80" s="32">
        <v>7.2</v>
      </c>
      <c r="AG80" s="9">
        <v>0</v>
      </c>
      <c r="AH80" s="19"/>
      <c r="AI80" s="19"/>
      <c r="AJ80" s="9"/>
      <c r="AK80" s="32"/>
      <c r="AL80" s="9"/>
      <c r="AM80" s="9"/>
      <c r="AN80" s="9"/>
      <c r="AO80" s="9"/>
      <c r="AP80" s="32"/>
      <c r="AQ80" s="9"/>
      <c r="AR80" s="47">
        <f t="shared" si="19"/>
        <v>36</v>
      </c>
      <c r="AS80" s="32">
        <f t="shared" si="20"/>
        <v>7.2</v>
      </c>
      <c r="AT80" s="47">
        <f t="shared" si="21"/>
        <v>0</v>
      </c>
      <c r="AU80" s="32">
        <f t="shared" si="22"/>
        <v>0</v>
      </c>
      <c r="AV80" s="32">
        <f t="shared" si="23"/>
        <v>36</v>
      </c>
      <c r="AW80" s="32">
        <f t="shared" si="24"/>
        <v>0</v>
      </c>
      <c r="AX80" s="47">
        <f t="shared" si="25"/>
        <v>288</v>
      </c>
      <c r="AY80" s="47">
        <f t="shared" si="18"/>
        <v>2</v>
      </c>
      <c r="AZ80" s="66">
        <f t="shared" si="26"/>
        <v>5</v>
      </c>
    </row>
    <row r="81" spans="1:52">
      <c r="A81" s="82">
        <v>78</v>
      </c>
      <c r="B81" s="70" t="s">
        <v>279</v>
      </c>
      <c r="C81" s="70" t="s">
        <v>280</v>
      </c>
      <c r="D81" s="70"/>
      <c r="E81" s="83"/>
      <c r="F81" s="83"/>
      <c r="G81" s="32"/>
      <c r="H81" s="9"/>
      <c r="I81" s="9"/>
      <c r="J81" s="9"/>
      <c r="K81" s="9"/>
      <c r="L81" s="32"/>
      <c r="M81" s="9"/>
      <c r="N81" s="9"/>
      <c r="O81" s="9"/>
      <c r="P81" s="9"/>
      <c r="Q81" s="32"/>
      <c r="R81" s="9"/>
      <c r="S81" s="9"/>
      <c r="T81" s="9"/>
      <c r="U81" s="9"/>
      <c r="V81" s="32"/>
      <c r="W81" s="9"/>
      <c r="X81" s="9" t="s">
        <v>271</v>
      </c>
      <c r="Y81" s="9">
        <v>6</v>
      </c>
      <c r="Z81" s="9">
        <v>36</v>
      </c>
      <c r="AA81" s="32">
        <v>6</v>
      </c>
      <c r="AB81" s="9">
        <v>0</v>
      </c>
      <c r="AC81" s="9"/>
      <c r="AD81" s="9"/>
      <c r="AE81" s="9"/>
      <c r="AF81" s="32"/>
      <c r="AG81" s="9"/>
      <c r="AH81" s="19"/>
      <c r="AI81" s="19"/>
      <c r="AJ81" s="9"/>
      <c r="AK81" s="32"/>
      <c r="AL81" s="9"/>
      <c r="AM81" s="9"/>
      <c r="AN81" s="9"/>
      <c r="AO81" s="9"/>
      <c r="AP81" s="32"/>
      <c r="AQ81" s="9"/>
      <c r="AR81" s="47">
        <f t="shared" si="19"/>
        <v>36</v>
      </c>
      <c r="AS81" s="32">
        <f t="shared" si="20"/>
        <v>6</v>
      </c>
      <c r="AT81" s="47">
        <f t="shared" si="21"/>
        <v>0</v>
      </c>
      <c r="AU81" s="32">
        <f t="shared" si="22"/>
        <v>0</v>
      </c>
      <c r="AV81" s="32">
        <f t="shared" si="23"/>
        <v>36</v>
      </c>
      <c r="AW81" s="32">
        <f t="shared" si="24"/>
        <v>0</v>
      </c>
      <c r="AX81" s="47">
        <f t="shared" si="25"/>
        <v>288</v>
      </c>
      <c r="AY81" s="47">
        <f t="shared" si="18"/>
        <v>0</v>
      </c>
      <c r="AZ81" s="66">
        <f t="shared" si="26"/>
        <v>6</v>
      </c>
    </row>
    <row r="82" spans="1:52">
      <c r="A82" s="82">
        <v>79</v>
      </c>
      <c r="B82" s="70" t="s">
        <v>281</v>
      </c>
      <c r="C82" s="70" t="s">
        <v>102</v>
      </c>
      <c r="D82" s="70"/>
      <c r="E82" s="83"/>
      <c r="F82" s="83"/>
      <c r="G82" s="32"/>
      <c r="H82" s="9"/>
      <c r="I82" s="9"/>
      <c r="J82" s="9"/>
      <c r="K82" s="9"/>
      <c r="L82" s="32"/>
      <c r="M82" s="9"/>
      <c r="N82" s="9"/>
      <c r="O82" s="9"/>
      <c r="P82" s="9"/>
      <c r="Q82" s="32"/>
      <c r="R82" s="9"/>
      <c r="S82" s="9"/>
      <c r="T82" s="9"/>
      <c r="U82" s="9"/>
      <c r="V82" s="32"/>
      <c r="W82" s="9"/>
      <c r="X82" s="9" t="s">
        <v>272</v>
      </c>
      <c r="Y82" s="9">
        <v>4</v>
      </c>
      <c r="Z82" s="9">
        <v>35</v>
      </c>
      <c r="AA82" s="32">
        <v>8.75</v>
      </c>
      <c r="AB82" s="9">
        <v>0</v>
      </c>
      <c r="AC82" s="9"/>
      <c r="AD82" s="9"/>
      <c r="AE82" s="9"/>
      <c r="AF82" s="32"/>
      <c r="AG82" s="9"/>
      <c r="AH82" s="19"/>
      <c r="AI82" s="19"/>
      <c r="AJ82" s="9"/>
      <c r="AK82" s="32"/>
      <c r="AL82" s="9"/>
      <c r="AM82" s="9"/>
      <c r="AN82" s="9"/>
      <c r="AO82" s="9"/>
      <c r="AP82" s="32"/>
      <c r="AQ82" s="9"/>
      <c r="AR82" s="47">
        <f t="shared" si="19"/>
        <v>35</v>
      </c>
      <c r="AS82" s="32">
        <f t="shared" si="20"/>
        <v>8.75</v>
      </c>
      <c r="AT82" s="47">
        <f t="shared" si="21"/>
        <v>0</v>
      </c>
      <c r="AU82" s="32">
        <f t="shared" si="22"/>
        <v>0</v>
      </c>
      <c r="AV82" s="32">
        <f t="shared" si="23"/>
        <v>35</v>
      </c>
      <c r="AW82" s="32">
        <f t="shared" si="24"/>
        <v>0</v>
      </c>
      <c r="AX82" s="47">
        <f t="shared" si="25"/>
        <v>280</v>
      </c>
      <c r="AY82" s="47">
        <f t="shared" si="18"/>
        <v>1</v>
      </c>
      <c r="AZ82" s="66">
        <f t="shared" si="26"/>
        <v>4</v>
      </c>
    </row>
    <row r="83" spans="1:52">
      <c r="A83" s="82">
        <v>80</v>
      </c>
      <c r="B83" s="70" t="s">
        <v>210</v>
      </c>
      <c r="C83" s="70" t="s">
        <v>211</v>
      </c>
      <c r="D83" s="70"/>
      <c r="E83" s="83"/>
      <c r="F83" s="83"/>
      <c r="G83" s="32"/>
      <c r="H83" s="9"/>
      <c r="I83" s="9"/>
      <c r="J83" s="9"/>
      <c r="K83" s="9"/>
      <c r="L83" s="32"/>
      <c r="M83" s="9"/>
      <c r="N83" s="9" t="s">
        <v>236</v>
      </c>
      <c r="O83" s="9">
        <f>+P83/Q83</f>
        <v>9</v>
      </c>
      <c r="P83" s="9">
        <v>35</v>
      </c>
      <c r="Q83" s="32">
        <v>3.8888888888888888</v>
      </c>
      <c r="R83" s="9">
        <v>0</v>
      </c>
      <c r="S83" s="9"/>
      <c r="T83" s="9"/>
      <c r="U83" s="9"/>
      <c r="V83" s="32"/>
      <c r="W83" s="9"/>
      <c r="X83" s="9"/>
      <c r="Y83" s="9"/>
      <c r="Z83" s="9"/>
      <c r="AA83" s="32"/>
      <c r="AB83" s="9"/>
      <c r="AC83" s="9"/>
      <c r="AD83" s="9"/>
      <c r="AE83" s="9"/>
      <c r="AF83" s="32"/>
      <c r="AG83" s="9"/>
      <c r="AH83" s="19"/>
      <c r="AI83" s="19"/>
      <c r="AJ83" s="9"/>
      <c r="AK83" s="32"/>
      <c r="AL83" s="9"/>
      <c r="AM83" s="9"/>
      <c r="AN83" s="9"/>
      <c r="AO83" s="9"/>
      <c r="AP83" s="32"/>
      <c r="AQ83" s="9"/>
      <c r="AR83" s="47">
        <f t="shared" si="19"/>
        <v>35</v>
      </c>
      <c r="AS83" s="32">
        <f t="shared" si="20"/>
        <v>3.8888888888888888</v>
      </c>
      <c r="AT83" s="47">
        <f t="shared" si="21"/>
        <v>0</v>
      </c>
      <c r="AU83" s="32">
        <f t="shared" si="22"/>
        <v>0</v>
      </c>
      <c r="AV83" s="32">
        <f t="shared" si="23"/>
        <v>35</v>
      </c>
      <c r="AW83" s="32">
        <f t="shared" si="24"/>
        <v>0</v>
      </c>
      <c r="AX83" s="47">
        <f t="shared" si="25"/>
        <v>280</v>
      </c>
      <c r="AY83" s="47">
        <f t="shared" si="18"/>
        <v>0</v>
      </c>
      <c r="AZ83" s="66">
        <f t="shared" si="26"/>
        <v>9</v>
      </c>
    </row>
    <row r="84" spans="1:52">
      <c r="A84" s="82">
        <v>81</v>
      </c>
      <c r="B84" s="70" t="s">
        <v>227</v>
      </c>
      <c r="C84" s="70" t="s">
        <v>324</v>
      </c>
      <c r="D84" s="70"/>
      <c r="E84" s="83"/>
      <c r="F84" s="83"/>
      <c r="G84" s="32"/>
      <c r="H84" s="9"/>
      <c r="I84" s="9"/>
      <c r="J84" s="9"/>
      <c r="K84" s="9"/>
      <c r="L84" s="32"/>
      <c r="M84" s="9"/>
      <c r="N84" s="9"/>
      <c r="O84" s="9"/>
      <c r="P84" s="9"/>
      <c r="Q84" s="32"/>
      <c r="R84" s="9"/>
      <c r="S84" s="9"/>
      <c r="T84" s="9"/>
      <c r="U84" s="9"/>
      <c r="V84" s="32"/>
      <c r="W84" s="9"/>
      <c r="X84" s="9"/>
      <c r="Y84" s="9"/>
      <c r="Z84" s="9"/>
      <c r="AA84" s="32"/>
      <c r="AB84" s="9"/>
      <c r="AC84" s="9"/>
      <c r="AD84" s="9"/>
      <c r="AE84" s="9"/>
      <c r="AF84" s="32"/>
      <c r="AG84" s="9"/>
      <c r="AH84" s="19" t="s">
        <v>335</v>
      </c>
      <c r="AI84" s="19">
        <v>4</v>
      </c>
      <c r="AJ84" s="9">
        <v>34</v>
      </c>
      <c r="AK84" s="32">
        <v>8.5</v>
      </c>
      <c r="AL84" s="9">
        <v>0</v>
      </c>
      <c r="AM84" s="9"/>
      <c r="AN84" s="9"/>
      <c r="AO84" s="9"/>
      <c r="AP84" s="32"/>
      <c r="AQ84" s="9"/>
      <c r="AR84" s="47">
        <f t="shared" si="19"/>
        <v>34</v>
      </c>
      <c r="AS84" s="32">
        <f t="shared" si="20"/>
        <v>8.5</v>
      </c>
      <c r="AT84" s="47">
        <f t="shared" si="21"/>
        <v>0</v>
      </c>
      <c r="AU84" s="32">
        <f t="shared" si="22"/>
        <v>0</v>
      </c>
      <c r="AV84" s="32">
        <f t="shared" si="23"/>
        <v>34</v>
      </c>
      <c r="AW84" s="32">
        <f t="shared" si="24"/>
        <v>0</v>
      </c>
      <c r="AX84" s="47">
        <f t="shared" si="25"/>
        <v>272</v>
      </c>
      <c r="AY84" s="47">
        <f t="shared" si="18"/>
        <v>1</v>
      </c>
      <c r="AZ84" s="66">
        <f t="shared" si="26"/>
        <v>4</v>
      </c>
    </row>
    <row r="85" spans="1:52">
      <c r="A85" s="82">
        <v>82</v>
      </c>
      <c r="B85" s="70" t="s">
        <v>301</v>
      </c>
      <c r="C85" s="70" t="s">
        <v>302</v>
      </c>
      <c r="D85" s="70"/>
      <c r="E85" s="83"/>
      <c r="F85" s="83"/>
      <c r="G85" s="32"/>
      <c r="H85" s="9"/>
      <c r="I85" s="9"/>
      <c r="J85" s="9"/>
      <c r="K85" s="9"/>
      <c r="L85" s="32"/>
      <c r="M85" s="9"/>
      <c r="N85" s="9"/>
      <c r="O85" s="9"/>
      <c r="P85" s="9"/>
      <c r="Q85" s="32"/>
      <c r="R85" s="9"/>
      <c r="S85" s="9"/>
      <c r="T85" s="9"/>
      <c r="U85" s="9"/>
      <c r="V85" s="32"/>
      <c r="W85" s="9"/>
      <c r="X85" s="9" t="s">
        <v>270</v>
      </c>
      <c r="Y85" s="9">
        <v>5</v>
      </c>
      <c r="Z85" s="9">
        <v>34</v>
      </c>
      <c r="AA85" s="32">
        <v>6.8</v>
      </c>
      <c r="AB85" s="9">
        <v>0</v>
      </c>
      <c r="AC85" s="9"/>
      <c r="AD85" s="9"/>
      <c r="AE85" s="9"/>
      <c r="AF85" s="32"/>
      <c r="AG85" s="9"/>
      <c r="AH85" s="19"/>
      <c r="AI85" s="19"/>
      <c r="AJ85" s="9"/>
      <c r="AK85" s="32"/>
      <c r="AL85" s="9"/>
      <c r="AM85" s="9"/>
      <c r="AN85" s="9"/>
      <c r="AO85" s="9"/>
      <c r="AP85" s="32"/>
      <c r="AQ85" s="9"/>
      <c r="AR85" s="47">
        <f t="shared" si="19"/>
        <v>34</v>
      </c>
      <c r="AS85" s="32">
        <f t="shared" si="20"/>
        <v>6.8</v>
      </c>
      <c r="AT85" s="47">
        <f t="shared" si="21"/>
        <v>0</v>
      </c>
      <c r="AU85" s="32">
        <f t="shared" si="22"/>
        <v>0</v>
      </c>
      <c r="AV85" s="32">
        <f t="shared" si="23"/>
        <v>34</v>
      </c>
      <c r="AW85" s="32">
        <f t="shared" si="24"/>
        <v>0</v>
      </c>
      <c r="AX85" s="47">
        <f t="shared" si="25"/>
        <v>272</v>
      </c>
      <c r="AY85" s="47">
        <f t="shared" si="18"/>
        <v>0</v>
      </c>
      <c r="AZ85" s="66">
        <f t="shared" si="26"/>
        <v>5</v>
      </c>
    </row>
    <row r="86" spans="1:52">
      <c r="A86" s="82">
        <v>83</v>
      </c>
      <c r="B86" s="70" t="s">
        <v>101</v>
      </c>
      <c r="C86" s="70" t="s">
        <v>217</v>
      </c>
      <c r="D86" s="70"/>
      <c r="E86" s="83"/>
      <c r="F86" s="83"/>
      <c r="G86" s="32"/>
      <c r="H86" s="9"/>
      <c r="I86" s="9"/>
      <c r="J86" s="9"/>
      <c r="K86" s="9"/>
      <c r="L86" s="32"/>
      <c r="M86" s="9"/>
      <c r="N86" s="9" t="s">
        <v>238</v>
      </c>
      <c r="O86" s="9">
        <f>+P86/Q86</f>
        <v>5</v>
      </c>
      <c r="P86" s="9">
        <v>27</v>
      </c>
      <c r="Q86" s="32">
        <v>5.4</v>
      </c>
      <c r="R86" s="9">
        <v>0</v>
      </c>
      <c r="S86" s="9"/>
      <c r="T86" s="9"/>
      <c r="U86" s="9"/>
      <c r="V86" s="32"/>
      <c r="W86" s="9"/>
      <c r="X86" s="9"/>
      <c r="Y86" s="9"/>
      <c r="Z86" s="9"/>
      <c r="AA86" s="32"/>
      <c r="AB86" s="9"/>
      <c r="AC86" s="9"/>
      <c r="AD86" s="9"/>
      <c r="AE86" s="9"/>
      <c r="AF86" s="32"/>
      <c r="AG86" s="9"/>
      <c r="AH86" s="19"/>
      <c r="AI86" s="19"/>
      <c r="AJ86" s="9"/>
      <c r="AK86" s="32"/>
      <c r="AL86" s="9"/>
      <c r="AM86" s="9"/>
      <c r="AN86" s="9"/>
      <c r="AO86" s="9"/>
      <c r="AP86" s="32"/>
      <c r="AQ86" s="9"/>
      <c r="AR86" s="47">
        <f t="shared" si="19"/>
        <v>27</v>
      </c>
      <c r="AS86" s="32">
        <f t="shared" si="20"/>
        <v>5.4</v>
      </c>
      <c r="AT86" s="47">
        <f t="shared" si="21"/>
        <v>0</v>
      </c>
      <c r="AU86" s="32">
        <f t="shared" si="22"/>
        <v>0</v>
      </c>
      <c r="AV86" s="32">
        <f t="shared" si="23"/>
        <v>27</v>
      </c>
      <c r="AW86" s="32">
        <f t="shared" si="24"/>
        <v>0</v>
      </c>
      <c r="AX86" s="47">
        <f t="shared" si="25"/>
        <v>216</v>
      </c>
      <c r="AY86" s="47">
        <f t="shared" si="18"/>
        <v>7</v>
      </c>
      <c r="AZ86" s="66">
        <f t="shared" si="26"/>
        <v>5</v>
      </c>
    </row>
    <row r="87" spans="1:52">
      <c r="A87" s="82">
        <v>84</v>
      </c>
      <c r="B87" s="70" t="s">
        <v>186</v>
      </c>
      <c r="C87" s="70" t="s">
        <v>187</v>
      </c>
      <c r="D87" s="70"/>
      <c r="E87" s="83"/>
      <c r="F87" s="83"/>
      <c r="G87" s="32"/>
      <c r="H87" s="9"/>
      <c r="I87" s="9" t="s">
        <v>193</v>
      </c>
      <c r="J87" s="9">
        <v>4</v>
      </c>
      <c r="K87" s="9">
        <v>26</v>
      </c>
      <c r="L87" s="32">
        <v>6.5</v>
      </c>
      <c r="M87" s="9">
        <v>0</v>
      </c>
      <c r="N87" s="9"/>
      <c r="O87" s="9"/>
      <c r="P87" s="9"/>
      <c r="Q87" s="32"/>
      <c r="R87" s="9"/>
      <c r="S87" s="9"/>
      <c r="T87" s="9"/>
      <c r="U87" s="9"/>
      <c r="V87" s="32"/>
      <c r="W87" s="9"/>
      <c r="X87" s="9"/>
      <c r="Y87" s="9"/>
      <c r="Z87" s="9"/>
      <c r="AA87" s="32"/>
      <c r="AB87" s="9"/>
      <c r="AC87" s="9"/>
      <c r="AD87" s="9"/>
      <c r="AE87" s="9"/>
      <c r="AF87" s="32"/>
      <c r="AG87" s="9"/>
      <c r="AH87" s="19"/>
      <c r="AI87" s="19"/>
      <c r="AJ87" s="9"/>
      <c r="AK87" s="32"/>
      <c r="AL87" s="9"/>
      <c r="AM87" s="9" t="s">
        <v>193</v>
      </c>
      <c r="AN87" s="9">
        <v>3</v>
      </c>
      <c r="AO87" s="9">
        <v>0</v>
      </c>
      <c r="AP87" s="32">
        <v>0</v>
      </c>
      <c r="AQ87" s="9">
        <v>0</v>
      </c>
      <c r="AR87" s="47">
        <f t="shared" si="19"/>
        <v>26</v>
      </c>
      <c r="AS87" s="32">
        <f t="shared" si="20"/>
        <v>3.7142857142857144</v>
      </c>
      <c r="AT87" s="47">
        <f t="shared" si="21"/>
        <v>0</v>
      </c>
      <c r="AU87" s="32">
        <f t="shared" si="22"/>
        <v>0</v>
      </c>
      <c r="AV87" s="32">
        <f t="shared" si="23"/>
        <v>13</v>
      </c>
      <c r="AW87" s="32">
        <f t="shared" si="24"/>
        <v>0</v>
      </c>
      <c r="AX87" s="47">
        <f t="shared" si="25"/>
        <v>104</v>
      </c>
      <c r="AY87" s="47">
        <f t="shared" si="18"/>
        <v>1</v>
      </c>
      <c r="AZ87" s="66">
        <f t="shared" si="26"/>
        <v>7</v>
      </c>
    </row>
    <row r="88" spans="1:52">
      <c r="A88" s="82">
        <v>85</v>
      </c>
      <c r="B88" s="70" t="s">
        <v>188</v>
      </c>
      <c r="C88" s="70" t="s">
        <v>98</v>
      </c>
      <c r="D88" s="70"/>
      <c r="E88" s="83"/>
      <c r="F88" s="83"/>
      <c r="G88" s="32"/>
      <c r="H88" s="9"/>
      <c r="I88" s="9" t="s">
        <v>193</v>
      </c>
      <c r="J88" s="9">
        <v>4</v>
      </c>
      <c r="K88" s="9">
        <v>15</v>
      </c>
      <c r="L88" s="32">
        <v>3.75</v>
      </c>
      <c r="M88" s="9">
        <v>0</v>
      </c>
      <c r="N88" s="9"/>
      <c r="O88" s="9"/>
      <c r="P88" s="9"/>
      <c r="Q88" s="32"/>
      <c r="R88" s="9"/>
      <c r="S88" s="9"/>
      <c r="T88" s="9"/>
      <c r="U88" s="9"/>
      <c r="V88" s="32"/>
      <c r="W88" s="9"/>
      <c r="X88" s="9"/>
      <c r="Y88" s="9"/>
      <c r="Z88" s="9"/>
      <c r="AA88" s="32"/>
      <c r="AB88" s="9"/>
      <c r="AC88" s="9"/>
      <c r="AD88" s="9"/>
      <c r="AE88" s="9"/>
      <c r="AF88" s="32"/>
      <c r="AG88" s="9"/>
      <c r="AH88" s="19"/>
      <c r="AI88" s="19"/>
      <c r="AJ88" s="9"/>
      <c r="AK88" s="32"/>
      <c r="AL88" s="9"/>
      <c r="AM88" s="9" t="s">
        <v>193</v>
      </c>
      <c r="AN88" s="9">
        <v>3</v>
      </c>
      <c r="AO88" s="9">
        <v>0</v>
      </c>
      <c r="AP88" s="32">
        <v>0</v>
      </c>
      <c r="AQ88" s="9">
        <v>0</v>
      </c>
      <c r="AR88" s="47">
        <f t="shared" si="19"/>
        <v>15</v>
      </c>
      <c r="AS88" s="32">
        <f t="shared" si="20"/>
        <v>2.1428571428571428</v>
      </c>
      <c r="AT88" s="47">
        <f t="shared" si="21"/>
        <v>0</v>
      </c>
      <c r="AU88" s="32">
        <f t="shared" si="22"/>
        <v>0</v>
      </c>
      <c r="AV88" s="32">
        <f t="shared" si="23"/>
        <v>7.5</v>
      </c>
      <c r="AW88" s="32">
        <f t="shared" si="24"/>
        <v>0</v>
      </c>
      <c r="AX88" s="47">
        <f t="shared" si="25"/>
        <v>60</v>
      </c>
      <c r="AY88" s="47">
        <f t="shared" si="18"/>
        <v>11</v>
      </c>
      <c r="AZ88" s="66">
        <f t="shared" si="26"/>
        <v>7</v>
      </c>
    </row>
    <row r="89" spans="1:52">
      <c r="A89" s="82">
        <v>86</v>
      </c>
      <c r="B89" s="70" t="s">
        <v>249</v>
      </c>
      <c r="C89" s="70" t="s">
        <v>250</v>
      </c>
      <c r="D89" s="70"/>
      <c r="E89" s="83"/>
      <c r="F89" s="83"/>
      <c r="G89" s="32"/>
      <c r="H89" s="9"/>
      <c r="I89" s="9"/>
      <c r="J89" s="9"/>
      <c r="K89" s="9"/>
      <c r="L89" s="32"/>
      <c r="M89" s="9"/>
      <c r="N89" s="9"/>
      <c r="O89" s="9"/>
      <c r="P89" s="9"/>
      <c r="Q89" s="32"/>
      <c r="R89" s="9"/>
      <c r="S89" s="9" t="s">
        <v>245</v>
      </c>
      <c r="T89" s="9">
        <v>9</v>
      </c>
      <c r="U89" s="9">
        <v>15</v>
      </c>
      <c r="V89" s="32">
        <v>1.6666666666666667</v>
      </c>
      <c r="W89" s="9">
        <v>0</v>
      </c>
      <c r="X89" s="9"/>
      <c r="Y89" s="9"/>
      <c r="Z89" s="9"/>
      <c r="AA89" s="32"/>
      <c r="AB89" s="9"/>
      <c r="AC89" s="9"/>
      <c r="AD89" s="9"/>
      <c r="AE89" s="9"/>
      <c r="AF89" s="32"/>
      <c r="AG89" s="9"/>
      <c r="AH89" s="19"/>
      <c r="AI89" s="19"/>
      <c r="AJ89" s="9"/>
      <c r="AK89" s="32"/>
      <c r="AL89" s="9"/>
      <c r="AM89" s="9"/>
      <c r="AN89" s="9"/>
      <c r="AO89" s="9"/>
      <c r="AP89" s="32"/>
      <c r="AQ89" s="9"/>
      <c r="AR89" s="47">
        <f t="shared" si="19"/>
        <v>15</v>
      </c>
      <c r="AS89" s="32">
        <f t="shared" si="20"/>
        <v>1.6666666666666667</v>
      </c>
      <c r="AT89" s="47">
        <f t="shared" si="21"/>
        <v>0</v>
      </c>
      <c r="AU89" s="32">
        <f t="shared" si="22"/>
        <v>0</v>
      </c>
      <c r="AV89" s="32">
        <f t="shared" si="23"/>
        <v>15</v>
      </c>
      <c r="AW89" s="32">
        <f t="shared" si="24"/>
        <v>0</v>
      </c>
      <c r="AX89" s="47">
        <f t="shared" si="25"/>
        <v>120</v>
      </c>
      <c r="AY89" s="47">
        <f t="shared" si="18"/>
        <v>0</v>
      </c>
      <c r="AZ89" s="66">
        <f t="shared" si="26"/>
        <v>9</v>
      </c>
    </row>
    <row r="90" spans="1:52">
      <c r="A90" s="82">
        <v>87</v>
      </c>
      <c r="B90" s="70" t="s">
        <v>303</v>
      </c>
      <c r="C90" s="70" t="s">
        <v>304</v>
      </c>
      <c r="D90" s="70"/>
      <c r="E90" s="83"/>
      <c r="F90" s="83"/>
      <c r="G90" s="32"/>
      <c r="H90" s="9"/>
      <c r="I90" s="9"/>
      <c r="J90" s="9"/>
      <c r="K90" s="9"/>
      <c r="L90" s="32"/>
      <c r="M90" s="9"/>
      <c r="N90" s="9"/>
      <c r="O90" s="9"/>
      <c r="P90" s="9"/>
      <c r="Q90" s="32"/>
      <c r="R90" s="9"/>
      <c r="S90" s="9"/>
      <c r="T90" s="9"/>
      <c r="U90" s="9"/>
      <c r="V90" s="32"/>
      <c r="W90" s="9"/>
      <c r="X90" s="9" t="s">
        <v>270</v>
      </c>
      <c r="Y90" s="9">
        <v>5</v>
      </c>
      <c r="Z90" s="9">
        <v>13</v>
      </c>
      <c r="AA90" s="32">
        <v>2.6</v>
      </c>
      <c r="AB90" s="9">
        <v>0</v>
      </c>
      <c r="AC90" s="9"/>
      <c r="AD90" s="9"/>
      <c r="AE90" s="9"/>
      <c r="AF90" s="32"/>
      <c r="AG90" s="9"/>
      <c r="AH90" s="19"/>
      <c r="AI90" s="19"/>
      <c r="AJ90" s="9"/>
      <c r="AK90" s="32"/>
      <c r="AL90" s="9"/>
      <c r="AM90" s="9"/>
      <c r="AN90" s="9"/>
      <c r="AO90" s="9"/>
      <c r="AP90" s="32"/>
      <c r="AQ90" s="9"/>
      <c r="AR90" s="47">
        <f t="shared" si="19"/>
        <v>13</v>
      </c>
      <c r="AS90" s="32">
        <f t="shared" si="20"/>
        <v>2.6</v>
      </c>
      <c r="AT90" s="47">
        <f t="shared" si="21"/>
        <v>0</v>
      </c>
      <c r="AU90" s="32">
        <f t="shared" si="22"/>
        <v>0</v>
      </c>
      <c r="AV90" s="32">
        <f t="shared" si="23"/>
        <v>13</v>
      </c>
      <c r="AW90" s="32">
        <f t="shared" si="24"/>
        <v>0</v>
      </c>
      <c r="AX90" s="47">
        <f t="shared" si="25"/>
        <v>104</v>
      </c>
      <c r="AY90" s="47">
        <f t="shared" si="18"/>
        <v>2</v>
      </c>
      <c r="AZ90" s="66">
        <f t="shared" si="26"/>
        <v>5</v>
      </c>
    </row>
    <row r="91" spans="1:52">
      <c r="A91" s="82">
        <v>88</v>
      </c>
      <c r="B91" s="70" t="s">
        <v>165</v>
      </c>
      <c r="C91" s="70" t="s">
        <v>166</v>
      </c>
      <c r="D91" s="70"/>
      <c r="E91" s="83"/>
      <c r="F91" s="83"/>
      <c r="G91" s="32"/>
      <c r="H91" s="9"/>
      <c r="I91" s="9" t="s">
        <v>192</v>
      </c>
      <c r="J91" s="9"/>
      <c r="K91" s="9">
        <v>0</v>
      </c>
      <c r="L91" s="32">
        <v>0</v>
      </c>
      <c r="M91" s="9">
        <v>0</v>
      </c>
      <c r="N91" s="9"/>
      <c r="O91" s="9"/>
      <c r="P91" s="9"/>
      <c r="Q91" s="32"/>
      <c r="R91" s="9"/>
      <c r="S91" s="9" t="s">
        <v>192</v>
      </c>
      <c r="T91" s="9">
        <v>4</v>
      </c>
      <c r="U91" s="9">
        <v>13</v>
      </c>
      <c r="V91" s="32">
        <v>3.25</v>
      </c>
      <c r="W91" s="9">
        <v>0</v>
      </c>
      <c r="X91" s="9"/>
      <c r="Y91" s="9"/>
      <c r="Z91" s="9"/>
      <c r="AA91" s="32"/>
      <c r="AB91" s="9"/>
      <c r="AC91" s="9"/>
      <c r="AD91" s="9"/>
      <c r="AE91" s="9"/>
      <c r="AF91" s="32"/>
      <c r="AG91" s="9"/>
      <c r="AH91" s="9" t="s">
        <v>192</v>
      </c>
      <c r="AI91" s="19">
        <v>8</v>
      </c>
      <c r="AJ91" s="9">
        <v>0</v>
      </c>
      <c r="AK91" s="32">
        <v>0</v>
      </c>
      <c r="AL91" s="9">
        <v>0</v>
      </c>
      <c r="AM91" s="9"/>
      <c r="AN91" s="9"/>
      <c r="AO91" s="9"/>
      <c r="AP91" s="32"/>
      <c r="AQ91" s="9"/>
      <c r="AR91" s="47">
        <f t="shared" si="19"/>
        <v>13</v>
      </c>
      <c r="AS91" s="32">
        <f t="shared" si="20"/>
        <v>1.0833333333333333</v>
      </c>
      <c r="AT91" s="47">
        <f t="shared" si="21"/>
        <v>0</v>
      </c>
      <c r="AU91" s="32">
        <f t="shared" si="22"/>
        <v>0</v>
      </c>
      <c r="AV91" s="32">
        <f t="shared" si="23"/>
        <v>4.333333333333333</v>
      </c>
      <c r="AW91" s="32">
        <f t="shared" si="24"/>
        <v>0</v>
      </c>
      <c r="AX91" s="47">
        <f t="shared" si="25"/>
        <v>34.666666666666664</v>
      </c>
      <c r="AY91" s="47">
        <f t="shared" si="18"/>
        <v>0</v>
      </c>
      <c r="AZ91" s="66">
        <f t="shared" si="26"/>
        <v>12</v>
      </c>
    </row>
    <row r="92" spans="1:52">
      <c r="A92" s="82">
        <v>89</v>
      </c>
      <c r="B92" s="70" t="s">
        <v>155</v>
      </c>
      <c r="C92" s="70" t="s">
        <v>156</v>
      </c>
      <c r="D92" s="70"/>
      <c r="E92" s="83"/>
      <c r="F92" s="83"/>
      <c r="G92" s="32"/>
      <c r="H92" s="9"/>
      <c r="I92" s="9" t="s">
        <v>153</v>
      </c>
      <c r="J92" s="9">
        <v>4</v>
      </c>
      <c r="K92" s="9">
        <v>0</v>
      </c>
      <c r="L92" s="32">
        <v>0</v>
      </c>
      <c r="M92" s="9">
        <v>0</v>
      </c>
      <c r="N92" s="9"/>
      <c r="O92" s="9"/>
      <c r="P92" s="9"/>
      <c r="Q92" s="32"/>
      <c r="R92" s="9"/>
      <c r="S92" s="9"/>
      <c r="T92" s="9"/>
      <c r="U92" s="9"/>
      <c r="V92" s="32"/>
      <c r="W92" s="9"/>
      <c r="X92" s="9"/>
      <c r="Y92" s="9"/>
      <c r="Z92" s="9"/>
      <c r="AA92" s="32"/>
      <c r="AB92" s="9"/>
      <c r="AC92" s="9"/>
      <c r="AD92" s="9"/>
      <c r="AE92" s="9"/>
      <c r="AF92" s="32"/>
      <c r="AG92" s="9"/>
      <c r="AH92" s="19"/>
      <c r="AI92" s="19"/>
      <c r="AJ92" s="9"/>
      <c r="AK92" s="32"/>
      <c r="AL92" s="9"/>
      <c r="AM92" s="9"/>
      <c r="AN92" s="9"/>
      <c r="AO92" s="9"/>
      <c r="AP92" s="32"/>
      <c r="AQ92" s="9"/>
      <c r="AR92" s="47">
        <f t="shared" si="19"/>
        <v>0</v>
      </c>
      <c r="AS92" s="32">
        <f t="shared" si="20"/>
        <v>0</v>
      </c>
      <c r="AT92" s="47">
        <f t="shared" si="21"/>
        <v>0</v>
      </c>
      <c r="AU92" s="32">
        <f t="shared" si="22"/>
        <v>0</v>
      </c>
      <c r="AV92" s="32">
        <f t="shared" si="23"/>
        <v>0</v>
      </c>
      <c r="AW92" s="32">
        <f t="shared" si="24"/>
        <v>0</v>
      </c>
      <c r="AX92" s="47">
        <f t="shared" si="25"/>
        <v>0</v>
      </c>
      <c r="AY92" s="47">
        <f t="shared" si="18"/>
        <v>13</v>
      </c>
      <c r="AZ92" s="66">
        <f t="shared" si="26"/>
        <v>4</v>
      </c>
    </row>
    <row r="93" spans="1:52">
      <c r="A93" s="82">
        <v>90</v>
      </c>
      <c r="B93" s="70" t="s">
        <v>161</v>
      </c>
      <c r="C93" s="70" t="s">
        <v>248</v>
      </c>
      <c r="D93" s="70"/>
      <c r="E93" s="83"/>
      <c r="F93" s="83"/>
      <c r="G93" s="32"/>
      <c r="H93" s="9"/>
      <c r="I93" s="9"/>
      <c r="J93" s="9"/>
      <c r="K93" s="9"/>
      <c r="L93" s="32"/>
      <c r="M93" s="9"/>
      <c r="N93" s="9"/>
      <c r="O93" s="9"/>
      <c r="P93" s="9"/>
      <c r="Q93" s="32"/>
      <c r="R93" s="9"/>
      <c r="S93" s="9" t="s">
        <v>153</v>
      </c>
      <c r="T93" s="9">
        <v>5</v>
      </c>
      <c r="U93" s="9">
        <v>0</v>
      </c>
      <c r="V93" s="32">
        <v>0</v>
      </c>
      <c r="W93" s="9">
        <v>0</v>
      </c>
      <c r="X93" s="9"/>
      <c r="Y93" s="9"/>
      <c r="Z93" s="9"/>
      <c r="AA93" s="32"/>
      <c r="AB93" s="9"/>
      <c r="AC93" s="9"/>
      <c r="AD93" s="9"/>
      <c r="AE93" s="9"/>
      <c r="AF93" s="32"/>
      <c r="AG93" s="9"/>
      <c r="AH93" s="19"/>
      <c r="AI93" s="19"/>
      <c r="AJ93" s="9"/>
      <c r="AK93" s="32"/>
      <c r="AL93" s="9"/>
      <c r="AM93" s="9"/>
      <c r="AN93" s="9"/>
      <c r="AO93" s="9"/>
      <c r="AP93" s="32"/>
      <c r="AQ93" s="9"/>
      <c r="AR93" s="47">
        <f t="shared" si="19"/>
        <v>0</v>
      </c>
      <c r="AS93" s="32">
        <f t="shared" si="20"/>
        <v>0</v>
      </c>
      <c r="AT93" s="47">
        <f t="shared" si="21"/>
        <v>0</v>
      </c>
      <c r="AU93" s="32">
        <f t="shared" si="22"/>
        <v>0</v>
      </c>
      <c r="AV93" s="32">
        <f t="shared" si="23"/>
        <v>0</v>
      </c>
      <c r="AW93" s="32">
        <f t="shared" si="24"/>
        <v>0</v>
      </c>
      <c r="AX93" s="47">
        <f t="shared" si="25"/>
        <v>0</v>
      </c>
      <c r="AY93" s="47">
        <f t="shared" si="18"/>
        <v>0</v>
      </c>
      <c r="AZ93" s="66">
        <f t="shared" si="26"/>
        <v>5</v>
      </c>
    </row>
    <row r="94" spans="1:52">
      <c r="A94" s="82">
        <v>91</v>
      </c>
      <c r="B94" s="70" t="s">
        <v>327</v>
      </c>
      <c r="C94" s="70" t="s">
        <v>328</v>
      </c>
      <c r="D94" s="70"/>
      <c r="E94" s="83"/>
      <c r="F94" s="83"/>
      <c r="G94" s="32"/>
      <c r="H94" s="9"/>
      <c r="I94" s="9"/>
      <c r="J94" s="9"/>
      <c r="K94" s="9"/>
      <c r="L94" s="32"/>
      <c r="M94" s="9"/>
      <c r="N94" s="9"/>
      <c r="O94" s="9"/>
      <c r="P94" s="9"/>
      <c r="Q94" s="32"/>
      <c r="R94" s="9"/>
      <c r="S94" s="9"/>
      <c r="T94" s="9"/>
      <c r="U94" s="9"/>
      <c r="V94" s="32"/>
      <c r="W94" s="9"/>
      <c r="X94" s="9"/>
      <c r="Y94" s="9"/>
      <c r="Z94" s="9"/>
      <c r="AA94" s="32"/>
      <c r="AB94" s="9"/>
      <c r="AC94" s="9"/>
      <c r="AD94" s="9"/>
      <c r="AE94" s="9"/>
      <c r="AF94" s="32"/>
      <c r="AG94" s="9"/>
      <c r="AH94" s="19" t="s">
        <v>336</v>
      </c>
      <c r="AI94" s="19">
        <v>4</v>
      </c>
      <c r="AJ94" s="9">
        <v>0</v>
      </c>
      <c r="AK94" s="32">
        <v>0</v>
      </c>
      <c r="AL94" s="9">
        <v>0</v>
      </c>
      <c r="AM94" s="9"/>
      <c r="AN94" s="9"/>
      <c r="AO94" s="9"/>
      <c r="AP94" s="32"/>
      <c r="AQ94" s="9"/>
      <c r="AR94" s="47">
        <f t="shared" si="19"/>
        <v>0</v>
      </c>
      <c r="AS94" s="32">
        <f t="shared" si="20"/>
        <v>0</v>
      </c>
      <c r="AT94" s="47">
        <f t="shared" si="21"/>
        <v>0</v>
      </c>
      <c r="AU94" s="32">
        <f t="shared" si="22"/>
        <v>0</v>
      </c>
      <c r="AV94" s="32">
        <f t="shared" si="23"/>
        <v>0</v>
      </c>
      <c r="AW94" s="32">
        <f t="shared" si="24"/>
        <v>0</v>
      </c>
      <c r="AX94" s="47">
        <f t="shared" si="25"/>
        <v>0</v>
      </c>
      <c r="AY94" s="47">
        <f t="shared" si="18"/>
        <v>0</v>
      </c>
      <c r="AZ94" s="66">
        <f t="shared" si="26"/>
        <v>4</v>
      </c>
    </row>
    <row r="95" spans="1:52">
      <c r="A95" s="82">
        <v>92</v>
      </c>
      <c r="B95" s="70" t="s">
        <v>213</v>
      </c>
      <c r="C95" s="70" t="s">
        <v>214</v>
      </c>
      <c r="D95" s="70"/>
      <c r="E95" s="83"/>
      <c r="F95" s="83"/>
      <c r="G95" s="32"/>
      <c r="H95" s="9"/>
      <c r="I95" s="9"/>
      <c r="J95" s="9"/>
      <c r="K95" s="9"/>
      <c r="L95" s="32"/>
      <c r="M95" s="9"/>
      <c r="N95" s="9" t="s">
        <v>237</v>
      </c>
      <c r="O95" s="9">
        <v>5</v>
      </c>
      <c r="P95" s="9">
        <v>0</v>
      </c>
      <c r="Q95" s="32">
        <v>0</v>
      </c>
      <c r="R95" s="9">
        <v>0</v>
      </c>
      <c r="S95" s="9"/>
      <c r="T95" s="9"/>
      <c r="U95" s="9"/>
      <c r="V95" s="32"/>
      <c r="W95" s="9"/>
      <c r="X95" s="9"/>
      <c r="Y95" s="9"/>
      <c r="Z95" s="9"/>
      <c r="AA95" s="32"/>
      <c r="AB95" s="9"/>
      <c r="AC95" s="9"/>
      <c r="AD95" s="9"/>
      <c r="AE95" s="9"/>
      <c r="AF95" s="32"/>
      <c r="AG95" s="9"/>
      <c r="AH95" s="19"/>
      <c r="AI95" s="19"/>
      <c r="AJ95" s="9"/>
      <c r="AK95" s="32"/>
      <c r="AL95" s="9"/>
      <c r="AM95" s="9"/>
      <c r="AN95" s="9"/>
      <c r="AO95" s="9"/>
      <c r="AP95" s="32"/>
      <c r="AQ95" s="9"/>
      <c r="AR95" s="47">
        <f t="shared" si="19"/>
        <v>0</v>
      </c>
      <c r="AS95" s="32">
        <f t="shared" si="20"/>
        <v>0</v>
      </c>
      <c r="AT95" s="47">
        <f t="shared" si="21"/>
        <v>0</v>
      </c>
      <c r="AU95" s="32">
        <f t="shared" si="22"/>
        <v>0</v>
      </c>
      <c r="AV95" s="32">
        <f t="shared" si="23"/>
        <v>0</v>
      </c>
      <c r="AW95" s="32">
        <f t="shared" si="24"/>
        <v>0</v>
      </c>
      <c r="AX95" s="47">
        <f t="shared" si="25"/>
        <v>0</v>
      </c>
      <c r="AY95" s="47">
        <f t="shared" ref="AY95:AY105" si="27">+AR94-AR95</f>
        <v>0</v>
      </c>
      <c r="AZ95" s="66">
        <f t="shared" si="26"/>
        <v>5</v>
      </c>
    </row>
    <row r="96" spans="1:52">
      <c r="A96" s="82">
        <v>93</v>
      </c>
      <c r="B96" s="70" t="s">
        <v>173</v>
      </c>
      <c r="C96" s="70" t="s">
        <v>174</v>
      </c>
      <c r="D96" s="70"/>
      <c r="E96" s="83"/>
      <c r="F96" s="83"/>
      <c r="G96" s="32"/>
      <c r="H96" s="9"/>
      <c r="I96" s="9" t="s">
        <v>191</v>
      </c>
      <c r="J96" s="9">
        <v>7</v>
      </c>
      <c r="K96" s="9">
        <v>0</v>
      </c>
      <c r="L96" s="32">
        <v>0</v>
      </c>
      <c r="M96" s="9">
        <v>0</v>
      </c>
      <c r="N96" s="9"/>
      <c r="O96" s="9"/>
      <c r="P96" s="9"/>
      <c r="Q96" s="32"/>
      <c r="R96" s="9"/>
      <c r="S96" s="9"/>
      <c r="T96" s="9"/>
      <c r="U96" s="9"/>
      <c r="V96" s="32"/>
      <c r="W96" s="9"/>
      <c r="X96" s="9"/>
      <c r="Y96" s="9"/>
      <c r="Z96" s="9"/>
      <c r="AA96" s="32"/>
      <c r="AB96" s="9"/>
      <c r="AC96" s="9"/>
      <c r="AD96" s="9"/>
      <c r="AE96" s="9"/>
      <c r="AF96" s="32"/>
      <c r="AG96" s="9"/>
      <c r="AH96" s="19"/>
      <c r="AI96" s="19"/>
      <c r="AJ96" s="9"/>
      <c r="AK96" s="32"/>
      <c r="AL96" s="9"/>
      <c r="AM96" s="9"/>
      <c r="AN96" s="9"/>
      <c r="AO96" s="9"/>
      <c r="AP96" s="32"/>
      <c r="AQ96" s="9"/>
      <c r="AR96" s="47">
        <f t="shared" si="19"/>
        <v>0</v>
      </c>
      <c r="AS96" s="32">
        <f t="shared" si="20"/>
        <v>0</v>
      </c>
      <c r="AT96" s="47">
        <f t="shared" si="21"/>
        <v>0</v>
      </c>
      <c r="AU96" s="32">
        <f t="shared" si="22"/>
        <v>0</v>
      </c>
      <c r="AV96" s="32">
        <f t="shared" si="23"/>
        <v>0</v>
      </c>
      <c r="AW96" s="32">
        <f t="shared" si="24"/>
        <v>0</v>
      </c>
      <c r="AX96" s="47">
        <f t="shared" si="25"/>
        <v>0</v>
      </c>
      <c r="AY96" s="47">
        <f t="shared" si="27"/>
        <v>0</v>
      </c>
      <c r="AZ96" s="66">
        <f t="shared" si="26"/>
        <v>7</v>
      </c>
    </row>
    <row r="97" spans="1:52">
      <c r="A97" s="82">
        <v>94</v>
      </c>
      <c r="B97" s="70" t="s">
        <v>175</v>
      </c>
      <c r="C97" s="70" t="s">
        <v>176</v>
      </c>
      <c r="D97" s="70"/>
      <c r="E97" s="83"/>
      <c r="F97" s="83"/>
      <c r="G97" s="32"/>
      <c r="H97" s="9"/>
      <c r="I97" s="9" t="s">
        <v>193</v>
      </c>
      <c r="J97" s="9">
        <v>4</v>
      </c>
      <c r="K97" s="9">
        <v>0</v>
      </c>
      <c r="L97" s="32">
        <v>0</v>
      </c>
      <c r="M97" s="9">
        <v>0</v>
      </c>
      <c r="N97" s="9"/>
      <c r="O97" s="9"/>
      <c r="P97" s="9"/>
      <c r="Q97" s="32"/>
      <c r="R97" s="9"/>
      <c r="S97" s="9"/>
      <c r="T97" s="9"/>
      <c r="U97" s="9"/>
      <c r="V97" s="32"/>
      <c r="W97" s="9"/>
      <c r="X97" s="9"/>
      <c r="Y97" s="9"/>
      <c r="Z97" s="9"/>
      <c r="AA97" s="32"/>
      <c r="AB97" s="9"/>
      <c r="AC97" s="9"/>
      <c r="AD97" s="9"/>
      <c r="AE97" s="9"/>
      <c r="AF97" s="32"/>
      <c r="AG97" s="9"/>
      <c r="AH97" s="19"/>
      <c r="AI97" s="19"/>
      <c r="AJ97" s="9"/>
      <c r="AK97" s="32"/>
      <c r="AL97" s="9"/>
      <c r="AM97" s="9"/>
      <c r="AN97" s="9"/>
      <c r="AO97" s="9"/>
      <c r="AP97" s="32"/>
      <c r="AQ97" s="9"/>
      <c r="AR97" s="47">
        <f t="shared" si="19"/>
        <v>0</v>
      </c>
      <c r="AS97" s="32">
        <f t="shared" si="20"/>
        <v>0</v>
      </c>
      <c r="AT97" s="47">
        <f t="shared" si="21"/>
        <v>0</v>
      </c>
      <c r="AU97" s="32">
        <f t="shared" si="22"/>
        <v>0</v>
      </c>
      <c r="AV97" s="32">
        <f t="shared" si="23"/>
        <v>0</v>
      </c>
      <c r="AW97" s="32">
        <f t="shared" si="24"/>
        <v>0</v>
      </c>
      <c r="AX97" s="47">
        <f t="shared" si="25"/>
        <v>0</v>
      </c>
      <c r="AY97" s="47">
        <f t="shared" si="27"/>
        <v>0</v>
      </c>
      <c r="AZ97" s="66">
        <f t="shared" si="26"/>
        <v>4</v>
      </c>
    </row>
    <row r="98" spans="1:52">
      <c r="A98" s="82">
        <v>95</v>
      </c>
      <c r="B98" s="70" t="s">
        <v>181</v>
      </c>
      <c r="C98" s="70" t="s">
        <v>182</v>
      </c>
      <c r="D98" s="70"/>
      <c r="E98" s="83"/>
      <c r="F98" s="83"/>
      <c r="G98" s="32"/>
      <c r="H98" s="9"/>
      <c r="I98" s="9" t="s">
        <v>192</v>
      </c>
      <c r="J98" s="9">
        <v>4</v>
      </c>
      <c r="K98" s="9">
        <v>0</v>
      </c>
      <c r="L98" s="32">
        <v>0</v>
      </c>
      <c r="M98" s="9">
        <v>0</v>
      </c>
      <c r="N98" s="9"/>
      <c r="O98" s="9"/>
      <c r="P98" s="9"/>
      <c r="Q98" s="32"/>
      <c r="R98" s="9"/>
      <c r="S98" s="9"/>
      <c r="T98" s="9"/>
      <c r="U98" s="9"/>
      <c r="V98" s="32"/>
      <c r="W98" s="9"/>
      <c r="X98" s="9"/>
      <c r="Y98" s="9"/>
      <c r="Z98" s="9"/>
      <c r="AA98" s="32"/>
      <c r="AB98" s="9"/>
      <c r="AC98" s="9"/>
      <c r="AD98" s="9"/>
      <c r="AE98" s="9"/>
      <c r="AF98" s="32"/>
      <c r="AG98" s="9"/>
      <c r="AH98" s="19"/>
      <c r="AI98" s="19"/>
      <c r="AJ98" s="9"/>
      <c r="AK98" s="32"/>
      <c r="AL98" s="9"/>
      <c r="AM98" s="9"/>
      <c r="AN98" s="9"/>
      <c r="AO98" s="9"/>
      <c r="AP98" s="32"/>
      <c r="AQ98" s="9"/>
      <c r="AR98" s="47">
        <f t="shared" si="19"/>
        <v>0</v>
      </c>
      <c r="AS98" s="32">
        <f t="shared" si="20"/>
        <v>0</v>
      </c>
      <c r="AT98" s="47">
        <f t="shared" si="21"/>
        <v>0</v>
      </c>
      <c r="AU98" s="32">
        <f t="shared" si="22"/>
        <v>0</v>
      </c>
      <c r="AV98" s="32">
        <f t="shared" si="23"/>
        <v>0</v>
      </c>
      <c r="AW98" s="32">
        <f t="shared" si="24"/>
        <v>0</v>
      </c>
      <c r="AX98" s="47">
        <f t="shared" si="25"/>
        <v>0</v>
      </c>
      <c r="AY98" s="47">
        <f t="shared" si="27"/>
        <v>0</v>
      </c>
      <c r="AZ98" s="66">
        <f t="shared" si="26"/>
        <v>4</v>
      </c>
    </row>
    <row r="99" spans="1:52">
      <c r="A99" s="82">
        <v>96</v>
      </c>
      <c r="B99" s="70" t="s">
        <v>296</v>
      </c>
      <c r="C99" s="70" t="s">
        <v>297</v>
      </c>
      <c r="D99" s="70"/>
      <c r="E99" s="83"/>
      <c r="F99" s="83"/>
      <c r="G99" s="32"/>
      <c r="H99" s="9"/>
      <c r="I99" s="9"/>
      <c r="J99" s="9"/>
      <c r="K99" s="9"/>
      <c r="L99" s="32"/>
      <c r="M99" s="9"/>
      <c r="N99" s="9"/>
      <c r="O99" s="9"/>
      <c r="P99" s="9"/>
      <c r="Q99" s="32"/>
      <c r="R99" s="9"/>
      <c r="S99" s="9"/>
      <c r="T99" s="9"/>
      <c r="U99" s="9"/>
      <c r="V99" s="32"/>
      <c r="W99" s="9"/>
      <c r="X99" s="9" t="s">
        <v>271</v>
      </c>
      <c r="Y99" s="9">
        <v>6</v>
      </c>
      <c r="Z99" s="9">
        <v>0</v>
      </c>
      <c r="AA99" s="32">
        <v>0</v>
      </c>
      <c r="AB99" s="9">
        <v>0</v>
      </c>
      <c r="AC99" s="9"/>
      <c r="AD99" s="9"/>
      <c r="AE99" s="9"/>
      <c r="AF99" s="32"/>
      <c r="AG99" s="9"/>
      <c r="AH99" s="19"/>
      <c r="AI99" s="19"/>
      <c r="AJ99" s="9"/>
      <c r="AK99" s="32"/>
      <c r="AL99" s="9"/>
      <c r="AM99" s="9"/>
      <c r="AN99" s="9"/>
      <c r="AO99" s="9"/>
      <c r="AP99" s="32"/>
      <c r="AQ99" s="9"/>
      <c r="AR99" s="47">
        <f t="shared" si="19"/>
        <v>0</v>
      </c>
      <c r="AS99" s="32">
        <f t="shared" si="20"/>
        <v>0</v>
      </c>
      <c r="AT99" s="47">
        <f t="shared" si="21"/>
        <v>0</v>
      </c>
      <c r="AU99" s="32">
        <f t="shared" si="22"/>
        <v>0</v>
      </c>
      <c r="AV99" s="32">
        <f t="shared" si="23"/>
        <v>0</v>
      </c>
      <c r="AW99" s="32">
        <f t="shared" si="24"/>
        <v>0</v>
      </c>
      <c r="AX99" s="47">
        <f t="shared" si="25"/>
        <v>0</v>
      </c>
      <c r="AY99" s="47">
        <f t="shared" si="27"/>
        <v>0</v>
      </c>
      <c r="AZ99" s="66">
        <f t="shared" si="26"/>
        <v>6</v>
      </c>
    </row>
    <row r="100" spans="1:52">
      <c r="A100" s="82">
        <v>97</v>
      </c>
      <c r="B100" s="70" t="s">
        <v>298</v>
      </c>
      <c r="C100" s="70" t="s">
        <v>297</v>
      </c>
      <c r="D100" s="70"/>
      <c r="E100" s="83"/>
      <c r="F100" s="83"/>
      <c r="G100" s="32"/>
      <c r="H100" s="9"/>
      <c r="I100" s="9"/>
      <c r="J100" s="9"/>
      <c r="K100" s="9"/>
      <c r="L100" s="32"/>
      <c r="M100" s="9"/>
      <c r="N100" s="9"/>
      <c r="O100" s="9"/>
      <c r="P100" s="9"/>
      <c r="Q100" s="32"/>
      <c r="R100" s="9"/>
      <c r="S100" s="9"/>
      <c r="T100" s="9"/>
      <c r="U100" s="9"/>
      <c r="V100" s="32"/>
      <c r="W100" s="9"/>
      <c r="X100" s="9" t="s">
        <v>272</v>
      </c>
      <c r="Y100" s="9">
        <v>4</v>
      </c>
      <c r="Z100" s="9">
        <v>0</v>
      </c>
      <c r="AA100" s="32">
        <v>0</v>
      </c>
      <c r="AB100" s="9">
        <v>0</v>
      </c>
      <c r="AC100" s="9"/>
      <c r="AD100" s="9"/>
      <c r="AE100" s="9"/>
      <c r="AF100" s="32"/>
      <c r="AG100" s="9"/>
      <c r="AH100" s="19"/>
      <c r="AI100" s="19"/>
      <c r="AJ100" s="9"/>
      <c r="AK100" s="32"/>
      <c r="AL100" s="9"/>
      <c r="AM100" s="9"/>
      <c r="AN100" s="9"/>
      <c r="AO100" s="9"/>
      <c r="AP100" s="32"/>
      <c r="AQ100" s="9"/>
      <c r="AR100" s="47">
        <f t="shared" ref="AR100:AR105" si="28">F100+K100+P100+U100+Z100+AE100+AJ100+AO100</f>
        <v>0</v>
      </c>
      <c r="AS100" s="32">
        <f t="shared" ref="AS100:AS131" si="29">AR100/AZ100</f>
        <v>0</v>
      </c>
      <c r="AT100" s="47">
        <f t="shared" ref="AT100:AT105" si="30">SUM(H100,M100,R100,W100,AB100,AG100,AL100,AQ100)</f>
        <v>0</v>
      </c>
      <c r="AU100" s="32">
        <f t="shared" ref="AU100:AU131" si="31">AT100/AZ100</f>
        <v>0</v>
      </c>
      <c r="AV100" s="32">
        <f t="shared" ref="AV100:AV105" si="32">AVERAGE(F100,AE100,K100,P100,U100,Z100,AO100,AJ100)</f>
        <v>0</v>
      </c>
      <c r="AW100" s="32">
        <f t="shared" ref="AW100:AW105" si="33">AVERAGE(H100,M100,R100,W100,AB100,AG100,AL100,AQ100)</f>
        <v>0</v>
      </c>
      <c r="AX100" s="47">
        <f t="shared" ref="AX100:AX105" si="34">AV100*8</f>
        <v>0</v>
      </c>
      <c r="AY100" s="47">
        <f t="shared" si="27"/>
        <v>0</v>
      </c>
      <c r="AZ100" s="66">
        <f t="shared" ref="AZ100:AZ105" si="35">E100+J100+O100+T100+Y100+AD100+AI100+AN100</f>
        <v>4</v>
      </c>
    </row>
    <row r="101" spans="1:52">
      <c r="A101" s="82">
        <v>98</v>
      </c>
      <c r="B101" s="70" t="s">
        <v>329</v>
      </c>
      <c r="C101" s="70" t="s">
        <v>330</v>
      </c>
      <c r="D101" s="70"/>
      <c r="E101" s="83"/>
      <c r="F101" s="83"/>
      <c r="G101" s="32"/>
      <c r="H101" s="9"/>
      <c r="I101" s="9"/>
      <c r="J101" s="9"/>
      <c r="K101" s="9"/>
      <c r="L101" s="32"/>
      <c r="M101" s="9"/>
      <c r="N101" s="9"/>
      <c r="O101" s="9"/>
      <c r="P101" s="9"/>
      <c r="Q101" s="32"/>
      <c r="R101" s="9"/>
      <c r="S101" s="9"/>
      <c r="T101" s="9"/>
      <c r="U101" s="9"/>
      <c r="V101" s="32"/>
      <c r="W101" s="9"/>
      <c r="X101" s="9"/>
      <c r="Y101" s="9"/>
      <c r="Z101" s="9"/>
      <c r="AA101" s="32"/>
      <c r="AB101" s="9"/>
      <c r="AC101" s="9"/>
      <c r="AD101" s="9"/>
      <c r="AE101" s="9"/>
      <c r="AF101" s="32"/>
      <c r="AG101" s="9"/>
      <c r="AH101" s="19" t="s">
        <v>336</v>
      </c>
      <c r="AI101" s="19">
        <v>4</v>
      </c>
      <c r="AJ101" s="9">
        <v>0</v>
      </c>
      <c r="AK101" s="32">
        <v>0</v>
      </c>
      <c r="AL101" s="9">
        <v>0</v>
      </c>
      <c r="AM101" s="9"/>
      <c r="AN101" s="9"/>
      <c r="AO101" s="9"/>
      <c r="AP101" s="32"/>
      <c r="AQ101" s="9"/>
      <c r="AR101" s="47">
        <f t="shared" si="28"/>
        <v>0</v>
      </c>
      <c r="AS101" s="32">
        <f t="shared" si="29"/>
        <v>0</v>
      </c>
      <c r="AT101" s="47">
        <f t="shared" si="30"/>
        <v>0</v>
      </c>
      <c r="AU101" s="32">
        <f t="shared" si="31"/>
        <v>0</v>
      </c>
      <c r="AV101" s="32">
        <f t="shared" si="32"/>
        <v>0</v>
      </c>
      <c r="AW101" s="32">
        <f t="shared" si="33"/>
        <v>0</v>
      </c>
      <c r="AX101" s="47">
        <f t="shared" si="34"/>
        <v>0</v>
      </c>
      <c r="AY101" s="47">
        <f t="shared" si="27"/>
        <v>0</v>
      </c>
      <c r="AZ101" s="66">
        <f t="shared" si="35"/>
        <v>4</v>
      </c>
    </row>
    <row r="102" spans="1:52">
      <c r="A102" s="82">
        <v>99</v>
      </c>
      <c r="B102" s="70" t="s">
        <v>259</v>
      </c>
      <c r="C102" s="70" t="s">
        <v>260</v>
      </c>
      <c r="D102" s="70"/>
      <c r="E102" s="83"/>
      <c r="F102" s="83"/>
      <c r="G102" s="32"/>
      <c r="H102" s="9"/>
      <c r="I102" s="9"/>
      <c r="J102" s="9"/>
      <c r="K102" s="9"/>
      <c r="L102" s="32"/>
      <c r="M102" s="9"/>
      <c r="N102" s="9"/>
      <c r="O102" s="9"/>
      <c r="P102" s="9"/>
      <c r="Q102" s="32"/>
      <c r="R102" s="9"/>
      <c r="S102" s="9" t="s">
        <v>245</v>
      </c>
      <c r="T102" s="9">
        <v>9</v>
      </c>
      <c r="U102" s="9">
        <v>0</v>
      </c>
      <c r="V102" s="32">
        <v>0</v>
      </c>
      <c r="W102" s="9">
        <v>0</v>
      </c>
      <c r="X102" s="9"/>
      <c r="Y102" s="9"/>
      <c r="Z102" s="9"/>
      <c r="AA102" s="32"/>
      <c r="AB102" s="9"/>
      <c r="AC102" s="9"/>
      <c r="AD102" s="9"/>
      <c r="AE102" s="9"/>
      <c r="AF102" s="32"/>
      <c r="AG102" s="9"/>
      <c r="AH102" s="19"/>
      <c r="AI102" s="19"/>
      <c r="AJ102" s="9"/>
      <c r="AK102" s="32"/>
      <c r="AL102" s="9"/>
      <c r="AM102" s="9"/>
      <c r="AN102" s="9"/>
      <c r="AO102" s="9"/>
      <c r="AP102" s="32"/>
      <c r="AQ102" s="9"/>
      <c r="AR102" s="47">
        <f t="shared" si="28"/>
        <v>0</v>
      </c>
      <c r="AS102" s="32">
        <f t="shared" si="29"/>
        <v>0</v>
      </c>
      <c r="AT102" s="47">
        <f t="shared" si="30"/>
        <v>0</v>
      </c>
      <c r="AU102" s="32">
        <f t="shared" si="31"/>
        <v>0</v>
      </c>
      <c r="AV102" s="32">
        <f t="shared" si="32"/>
        <v>0</v>
      </c>
      <c r="AW102" s="32">
        <f t="shared" si="33"/>
        <v>0</v>
      </c>
      <c r="AX102" s="47">
        <f t="shared" si="34"/>
        <v>0</v>
      </c>
      <c r="AY102" s="47">
        <f t="shared" si="27"/>
        <v>0</v>
      </c>
      <c r="AZ102" s="66">
        <f t="shared" si="35"/>
        <v>9</v>
      </c>
    </row>
    <row r="103" spans="1:52">
      <c r="A103" s="82">
        <v>100</v>
      </c>
      <c r="B103" s="70" t="s">
        <v>215</v>
      </c>
      <c r="C103" s="70" t="s">
        <v>216</v>
      </c>
      <c r="D103" s="70"/>
      <c r="E103" s="83"/>
      <c r="F103" s="83"/>
      <c r="G103" s="32"/>
      <c r="H103" s="9"/>
      <c r="I103" s="9"/>
      <c r="J103" s="9"/>
      <c r="K103" s="9"/>
      <c r="L103" s="32"/>
      <c r="M103" s="9"/>
      <c r="N103" s="9" t="s">
        <v>237</v>
      </c>
      <c r="O103" s="9">
        <v>5</v>
      </c>
      <c r="P103" s="9">
        <v>0</v>
      </c>
      <c r="Q103" s="32">
        <v>0</v>
      </c>
      <c r="R103" s="9">
        <v>0</v>
      </c>
      <c r="S103" s="9"/>
      <c r="T103" s="9"/>
      <c r="U103" s="9"/>
      <c r="V103" s="32"/>
      <c r="W103" s="9"/>
      <c r="X103" s="9"/>
      <c r="Y103" s="9"/>
      <c r="Z103" s="9"/>
      <c r="AA103" s="32"/>
      <c r="AB103" s="9"/>
      <c r="AC103" s="9"/>
      <c r="AD103" s="9"/>
      <c r="AE103" s="9"/>
      <c r="AF103" s="32"/>
      <c r="AG103" s="9"/>
      <c r="AH103" s="19"/>
      <c r="AI103" s="19"/>
      <c r="AJ103" s="9"/>
      <c r="AK103" s="32"/>
      <c r="AL103" s="9"/>
      <c r="AM103" s="9"/>
      <c r="AN103" s="9"/>
      <c r="AO103" s="9"/>
      <c r="AP103" s="32"/>
      <c r="AQ103" s="9"/>
      <c r="AR103" s="47">
        <f t="shared" si="28"/>
        <v>0</v>
      </c>
      <c r="AS103" s="32">
        <f t="shared" si="29"/>
        <v>0</v>
      </c>
      <c r="AT103" s="47">
        <f t="shared" si="30"/>
        <v>0</v>
      </c>
      <c r="AU103" s="32">
        <f t="shared" si="31"/>
        <v>0</v>
      </c>
      <c r="AV103" s="32">
        <f t="shared" si="32"/>
        <v>0</v>
      </c>
      <c r="AW103" s="32">
        <f t="shared" si="33"/>
        <v>0</v>
      </c>
      <c r="AX103" s="47">
        <f t="shared" si="34"/>
        <v>0</v>
      </c>
      <c r="AY103" s="47">
        <f t="shared" si="27"/>
        <v>0</v>
      </c>
      <c r="AZ103" s="66">
        <f t="shared" si="35"/>
        <v>5</v>
      </c>
    </row>
    <row r="104" spans="1:52">
      <c r="A104" s="82">
        <v>101</v>
      </c>
      <c r="B104" s="70" t="s">
        <v>331</v>
      </c>
      <c r="C104" s="70" t="s">
        <v>332</v>
      </c>
      <c r="D104" s="70"/>
      <c r="E104" s="83"/>
      <c r="F104" s="83"/>
      <c r="G104" s="32"/>
      <c r="H104" s="9"/>
      <c r="I104" s="9"/>
      <c r="J104" s="9"/>
      <c r="K104" s="9"/>
      <c r="L104" s="32"/>
      <c r="M104" s="9"/>
      <c r="N104" s="9"/>
      <c r="O104" s="9"/>
      <c r="P104" s="9"/>
      <c r="Q104" s="32"/>
      <c r="R104" s="9"/>
      <c r="S104" s="9"/>
      <c r="T104" s="9"/>
      <c r="U104" s="9"/>
      <c r="V104" s="32"/>
      <c r="W104" s="9"/>
      <c r="X104" s="9"/>
      <c r="Y104" s="9"/>
      <c r="Z104" s="9"/>
      <c r="AA104" s="32"/>
      <c r="AB104" s="9"/>
      <c r="AC104" s="9"/>
      <c r="AD104" s="9"/>
      <c r="AE104" s="9"/>
      <c r="AF104" s="32"/>
      <c r="AG104" s="9"/>
      <c r="AH104" s="19" t="s">
        <v>336</v>
      </c>
      <c r="AI104" s="19">
        <v>4</v>
      </c>
      <c r="AJ104" s="9">
        <v>0</v>
      </c>
      <c r="AK104" s="32">
        <v>0</v>
      </c>
      <c r="AL104" s="9">
        <v>0</v>
      </c>
      <c r="AM104" s="9"/>
      <c r="AN104" s="9"/>
      <c r="AO104" s="9"/>
      <c r="AP104" s="32"/>
      <c r="AQ104" s="9"/>
      <c r="AR104" s="47">
        <f t="shared" si="28"/>
        <v>0</v>
      </c>
      <c r="AS104" s="32">
        <f t="shared" si="29"/>
        <v>0</v>
      </c>
      <c r="AT104" s="47">
        <f t="shared" si="30"/>
        <v>0</v>
      </c>
      <c r="AU104" s="32">
        <f t="shared" si="31"/>
        <v>0</v>
      </c>
      <c r="AV104" s="32">
        <f t="shared" si="32"/>
        <v>0</v>
      </c>
      <c r="AW104" s="32">
        <f t="shared" si="33"/>
        <v>0</v>
      </c>
      <c r="AX104" s="47">
        <f t="shared" si="34"/>
        <v>0</v>
      </c>
      <c r="AY104" s="47">
        <f t="shared" si="27"/>
        <v>0</v>
      </c>
      <c r="AZ104" s="66">
        <f t="shared" si="35"/>
        <v>4</v>
      </c>
    </row>
    <row r="105" spans="1:52">
      <c r="A105" s="82">
        <v>102</v>
      </c>
      <c r="B105" s="70" t="s">
        <v>223</v>
      </c>
      <c r="C105" s="70" t="s">
        <v>305</v>
      </c>
      <c r="D105" s="70"/>
      <c r="E105" s="83"/>
      <c r="F105" s="83"/>
      <c r="G105" s="32"/>
      <c r="H105" s="9"/>
      <c r="I105" s="9"/>
      <c r="J105" s="9"/>
      <c r="K105" s="9"/>
      <c r="L105" s="32"/>
      <c r="M105" s="9"/>
      <c r="N105" s="9"/>
      <c r="O105" s="9"/>
      <c r="P105" s="9"/>
      <c r="Q105" s="32"/>
      <c r="R105" s="9"/>
      <c r="S105" s="9"/>
      <c r="T105" s="9"/>
      <c r="U105" s="9"/>
      <c r="V105" s="32"/>
      <c r="W105" s="9"/>
      <c r="X105" s="9" t="s">
        <v>270</v>
      </c>
      <c r="Y105" s="9">
        <v>5</v>
      </c>
      <c r="Z105" s="9">
        <v>0</v>
      </c>
      <c r="AA105" s="32">
        <v>0</v>
      </c>
      <c r="AB105" s="9">
        <v>0</v>
      </c>
      <c r="AC105" s="9"/>
      <c r="AD105" s="9"/>
      <c r="AE105" s="9"/>
      <c r="AF105" s="32"/>
      <c r="AG105" s="9"/>
      <c r="AH105" s="19"/>
      <c r="AI105" s="19"/>
      <c r="AJ105" s="9"/>
      <c r="AK105" s="32"/>
      <c r="AL105" s="9"/>
      <c r="AM105" s="9"/>
      <c r="AN105" s="9"/>
      <c r="AO105" s="9"/>
      <c r="AP105" s="32"/>
      <c r="AQ105" s="9"/>
      <c r="AR105" s="47">
        <f t="shared" si="28"/>
        <v>0</v>
      </c>
      <c r="AS105" s="32">
        <f t="shared" si="29"/>
        <v>0</v>
      </c>
      <c r="AT105" s="47">
        <f t="shared" si="30"/>
        <v>0</v>
      </c>
      <c r="AU105" s="32">
        <f t="shared" si="31"/>
        <v>0</v>
      </c>
      <c r="AV105" s="32">
        <f t="shared" si="32"/>
        <v>0</v>
      </c>
      <c r="AW105" s="32">
        <f t="shared" si="33"/>
        <v>0</v>
      </c>
      <c r="AX105" s="47">
        <f t="shared" si="34"/>
        <v>0</v>
      </c>
      <c r="AY105" s="47">
        <f t="shared" si="27"/>
        <v>0</v>
      </c>
      <c r="AZ105" s="66">
        <f t="shared" si="35"/>
        <v>5</v>
      </c>
    </row>
    <row r="107" spans="1:52">
      <c r="B107" s="41" t="s">
        <v>117</v>
      </c>
      <c r="C107" s="169" t="s">
        <v>118</v>
      </c>
      <c r="D107" s="169"/>
      <c r="E107" s="169"/>
      <c r="F107" s="169"/>
      <c r="G107" s="169"/>
      <c r="H107" s="169"/>
      <c r="I107" s="169"/>
      <c r="J107" s="169"/>
      <c r="K107" s="169"/>
      <c r="L107" s="169"/>
      <c r="M107" s="169"/>
      <c r="N107" s="169"/>
      <c r="O107" s="126"/>
    </row>
    <row r="108" spans="1:52">
      <c r="B108" s="41" t="s">
        <v>119</v>
      </c>
      <c r="C108" s="169" t="s">
        <v>120</v>
      </c>
      <c r="D108" s="169"/>
      <c r="E108" s="169"/>
      <c r="F108" s="169"/>
      <c r="G108" s="169"/>
      <c r="H108" s="169"/>
      <c r="I108" s="169"/>
      <c r="J108" s="169"/>
      <c r="K108" s="169"/>
      <c r="L108" s="169"/>
      <c r="M108" s="169"/>
      <c r="N108" s="169"/>
      <c r="O108" s="126"/>
    </row>
    <row r="109" spans="1:52">
      <c r="B109" s="41" t="s">
        <v>82</v>
      </c>
      <c r="C109" s="169" t="s">
        <v>121</v>
      </c>
      <c r="D109" s="169"/>
      <c r="E109" s="169"/>
      <c r="F109" s="169"/>
      <c r="G109" s="169"/>
      <c r="H109" s="169"/>
      <c r="I109" s="169"/>
      <c r="J109" s="169"/>
      <c r="K109" s="169"/>
      <c r="L109" s="169"/>
      <c r="M109" s="169"/>
      <c r="N109" s="169"/>
      <c r="O109" s="126"/>
    </row>
    <row r="110" spans="1:52">
      <c r="B110" s="41" t="s">
        <v>83</v>
      </c>
      <c r="C110" s="169" t="s">
        <v>122</v>
      </c>
      <c r="D110" s="169"/>
      <c r="E110" s="169"/>
      <c r="F110" s="169"/>
      <c r="G110" s="169"/>
      <c r="H110" s="169"/>
      <c r="I110" s="169"/>
      <c r="J110" s="169"/>
      <c r="K110" s="169"/>
      <c r="L110" s="169"/>
      <c r="M110" s="169"/>
      <c r="N110" s="169"/>
      <c r="O110" s="126"/>
    </row>
    <row r="111" spans="1:52">
      <c r="B111" s="41" t="s">
        <v>145</v>
      </c>
      <c r="C111" s="173" t="s">
        <v>146</v>
      </c>
      <c r="D111" s="169"/>
      <c r="E111" s="169"/>
      <c r="F111" s="169"/>
      <c r="G111" s="169"/>
      <c r="H111" s="169"/>
      <c r="I111" s="169"/>
      <c r="J111" s="169"/>
      <c r="K111" s="169"/>
      <c r="L111" s="169"/>
      <c r="M111" s="169"/>
      <c r="N111" s="169"/>
      <c r="O111" s="126"/>
    </row>
  </sheetData>
  <sheetProtection selectLockedCells="1" selectUnlockedCells="1"/>
  <sortState ref="B4:AZ105">
    <sortCondition descending="1" ref="AR4:AR105"/>
    <sortCondition descending="1" ref="AS4:AS105"/>
    <sortCondition ref="C4:C105"/>
    <sortCondition ref="B4:B105"/>
  </sortState>
  <mergeCells count="19">
    <mergeCell ref="C108:N108"/>
    <mergeCell ref="C109:N109"/>
    <mergeCell ref="C110:N110"/>
    <mergeCell ref="D1:AQ1"/>
    <mergeCell ref="C111:N111"/>
    <mergeCell ref="AH2:AL2"/>
    <mergeCell ref="AM2:AQ2"/>
    <mergeCell ref="X2:AB2"/>
    <mergeCell ref="AC2:AG2"/>
    <mergeCell ref="AR2:AU2"/>
    <mergeCell ref="AV2:AW2"/>
    <mergeCell ref="C107:N107"/>
    <mergeCell ref="A1:A3"/>
    <mergeCell ref="B1:B3"/>
    <mergeCell ref="C1:C3"/>
    <mergeCell ref="D2:H2"/>
    <mergeCell ref="I2:M2"/>
    <mergeCell ref="N2:R2"/>
    <mergeCell ref="S2:W2"/>
  </mergeCells>
  <pageMargins left="0.78749999999999998" right="0.78749999999999998" top="0.78749999999999998" bottom="0.78749999999999998" header="0.51180555555555551" footer="0.51180555555555551"/>
  <pageSetup paperSize="9" scale="105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0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13" sqref="C13"/>
    </sheetView>
  </sheetViews>
  <sheetFormatPr defaultColWidth="11.5703125" defaultRowHeight="12.75"/>
  <cols>
    <col min="1" max="1" width="4.5703125" customWidth="1"/>
    <col min="2" max="2" width="9.85546875" customWidth="1"/>
    <col min="3" max="3" width="14.42578125" customWidth="1"/>
    <col min="4" max="4" width="5.7109375" customWidth="1"/>
    <col min="5" max="5" width="2.42578125" bestFit="1" customWidth="1"/>
    <col min="6" max="6" width="5.7109375" customWidth="1"/>
    <col min="7" max="7" width="6.140625" customWidth="1"/>
    <col min="8" max="8" width="5.7109375" style="10" customWidth="1"/>
    <col min="9" max="9" width="2.42578125" style="10" bestFit="1" customWidth="1"/>
    <col min="10" max="10" width="5.7109375" customWidth="1"/>
    <col min="11" max="11" width="6.140625" customWidth="1"/>
    <col min="12" max="12" width="5.7109375" customWidth="1"/>
    <col min="13" max="13" width="2.42578125" bestFit="1" customWidth="1"/>
    <col min="14" max="14" width="5.7109375" customWidth="1"/>
    <col min="15" max="15" width="6.140625" customWidth="1"/>
    <col min="16" max="16" width="5.7109375" customWidth="1"/>
    <col min="17" max="17" width="2.42578125" bestFit="1" customWidth="1"/>
    <col min="18" max="18" width="5.7109375" customWidth="1"/>
    <col min="19" max="19" width="6.140625" customWidth="1"/>
    <col min="20" max="20" width="5.7109375" customWidth="1"/>
    <col min="21" max="21" width="2.42578125" bestFit="1" customWidth="1"/>
    <col min="22" max="22" width="5.7109375" customWidth="1"/>
    <col min="23" max="23" width="6.140625" customWidth="1"/>
    <col min="24" max="24" width="5.7109375" customWidth="1"/>
    <col min="25" max="25" width="2.42578125" bestFit="1" customWidth="1"/>
    <col min="26" max="26" width="5.7109375" customWidth="1"/>
    <col min="27" max="27" width="6.140625" customWidth="1"/>
    <col min="28" max="28" width="5.7109375" customWidth="1"/>
    <col min="29" max="29" width="2.42578125" bestFit="1" customWidth="1"/>
    <col min="30" max="30" width="5.7109375" customWidth="1"/>
    <col min="31" max="31" width="6.140625" customWidth="1"/>
    <col min="32" max="32" width="5.7109375" customWidth="1"/>
    <col min="33" max="33" width="2.42578125" bestFit="1" customWidth="1"/>
    <col min="34" max="34" width="5.7109375" customWidth="1"/>
    <col min="35" max="35" width="6.140625" customWidth="1"/>
    <col min="36" max="37" width="7" bestFit="1" customWidth="1"/>
    <col min="38" max="38" width="6.85546875" bestFit="1" customWidth="1"/>
    <col min="39" max="39" width="6.140625" customWidth="1"/>
    <col min="40" max="40" width="7.42578125" customWidth="1"/>
    <col min="42" max="42" width="5.7109375" bestFit="1" customWidth="1"/>
  </cols>
  <sheetData>
    <row r="1" spans="1:39" ht="12.75" customHeight="1">
      <c r="A1" s="149" t="s">
        <v>0</v>
      </c>
      <c r="B1" s="149" t="s">
        <v>73</v>
      </c>
      <c r="C1" s="149" t="s">
        <v>74</v>
      </c>
      <c r="D1" s="170" t="s">
        <v>48</v>
      </c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2"/>
      <c r="AJ1" s="41" t="s">
        <v>123</v>
      </c>
      <c r="AK1" s="41" t="s">
        <v>85</v>
      </c>
      <c r="AL1" s="41" t="s">
        <v>124</v>
      </c>
    </row>
    <row r="2" spans="1:39" ht="94.7" customHeight="1">
      <c r="A2" s="149"/>
      <c r="B2" s="149"/>
      <c r="C2" s="149"/>
      <c r="D2" s="150" t="s">
        <v>4</v>
      </c>
      <c r="E2" s="150"/>
      <c r="F2" s="150"/>
      <c r="G2" s="150"/>
      <c r="H2" s="150" t="s">
        <v>5</v>
      </c>
      <c r="I2" s="150"/>
      <c r="J2" s="150"/>
      <c r="K2" s="150"/>
      <c r="L2" s="150" t="s">
        <v>6</v>
      </c>
      <c r="M2" s="150"/>
      <c r="N2" s="150"/>
      <c r="O2" s="150"/>
      <c r="P2" s="150" t="s">
        <v>7</v>
      </c>
      <c r="Q2" s="150"/>
      <c r="R2" s="150"/>
      <c r="S2" s="150"/>
      <c r="T2" s="155" t="s">
        <v>8</v>
      </c>
      <c r="U2" s="155"/>
      <c r="V2" s="155"/>
      <c r="W2" s="155"/>
      <c r="X2" s="150" t="s">
        <v>125</v>
      </c>
      <c r="Y2" s="150"/>
      <c r="Z2" s="150"/>
      <c r="AA2" s="150"/>
      <c r="AB2" s="155" t="s">
        <v>10</v>
      </c>
      <c r="AC2" s="155"/>
      <c r="AD2" s="155"/>
      <c r="AE2" s="155"/>
      <c r="AF2" s="155" t="s">
        <v>11</v>
      </c>
      <c r="AG2" s="155"/>
      <c r="AH2" s="155"/>
      <c r="AI2" s="155"/>
      <c r="AJ2" s="163" t="s">
        <v>12</v>
      </c>
      <c r="AK2" s="163"/>
      <c r="AL2" s="7" t="s">
        <v>81</v>
      </c>
      <c r="AM2" s="71" t="s">
        <v>144</v>
      </c>
    </row>
    <row r="3" spans="1:39">
      <c r="A3" s="149"/>
      <c r="B3" s="168"/>
      <c r="C3" s="168"/>
      <c r="D3" s="17" t="s">
        <v>84</v>
      </c>
      <c r="E3" s="128" t="s">
        <v>306</v>
      </c>
      <c r="F3" s="17" t="s">
        <v>47</v>
      </c>
      <c r="G3" s="17" t="s">
        <v>85</v>
      </c>
      <c r="H3" s="17" t="s">
        <v>84</v>
      </c>
      <c r="I3" s="128" t="s">
        <v>306</v>
      </c>
      <c r="J3" s="17" t="s">
        <v>47</v>
      </c>
      <c r="K3" s="17" t="s">
        <v>85</v>
      </c>
      <c r="L3" s="17" t="s">
        <v>84</v>
      </c>
      <c r="M3" s="128" t="s">
        <v>306</v>
      </c>
      <c r="N3" s="17" t="s">
        <v>47</v>
      </c>
      <c r="O3" s="17" t="s">
        <v>85</v>
      </c>
      <c r="P3" s="17" t="s">
        <v>84</v>
      </c>
      <c r="Q3" s="128" t="s">
        <v>306</v>
      </c>
      <c r="R3" s="17" t="s">
        <v>47</v>
      </c>
      <c r="S3" s="17" t="s">
        <v>85</v>
      </c>
      <c r="T3" s="18" t="s">
        <v>84</v>
      </c>
      <c r="U3" s="129" t="s">
        <v>306</v>
      </c>
      <c r="V3" s="18" t="s">
        <v>47</v>
      </c>
      <c r="W3" s="18" t="s">
        <v>85</v>
      </c>
      <c r="X3" s="17" t="s">
        <v>84</v>
      </c>
      <c r="Y3" s="128" t="s">
        <v>306</v>
      </c>
      <c r="Z3" s="17" t="s">
        <v>47</v>
      </c>
      <c r="AA3" s="17" t="s">
        <v>85</v>
      </c>
      <c r="AB3" s="18" t="s">
        <v>84</v>
      </c>
      <c r="AC3" s="129" t="s">
        <v>306</v>
      </c>
      <c r="AD3" s="18" t="s">
        <v>47</v>
      </c>
      <c r="AE3" s="18" t="s">
        <v>85</v>
      </c>
      <c r="AF3" s="18" t="s">
        <v>84</v>
      </c>
      <c r="AG3" s="129" t="s">
        <v>306</v>
      </c>
      <c r="AH3" s="18" t="s">
        <v>47</v>
      </c>
      <c r="AI3" s="18" t="s">
        <v>85</v>
      </c>
      <c r="AJ3" s="41" t="s">
        <v>47</v>
      </c>
      <c r="AK3" s="48" t="s">
        <v>85</v>
      </c>
      <c r="AL3" s="48" t="s">
        <v>126</v>
      </c>
      <c r="AM3" s="66"/>
    </row>
    <row r="4" spans="1:39">
      <c r="A4" s="82">
        <v>1</v>
      </c>
      <c r="B4" s="70" t="s">
        <v>233</v>
      </c>
      <c r="C4" s="70" t="s">
        <v>309</v>
      </c>
      <c r="D4" s="83"/>
      <c r="E4" s="83"/>
      <c r="F4" s="9"/>
      <c r="G4" s="49"/>
      <c r="H4" s="9"/>
      <c r="I4" s="9"/>
      <c r="J4" s="9"/>
      <c r="K4" s="49"/>
      <c r="L4" s="9"/>
      <c r="M4" s="9"/>
      <c r="N4" s="9"/>
      <c r="O4" s="49"/>
      <c r="P4" s="9"/>
      <c r="Q4" s="9"/>
      <c r="R4" s="9"/>
      <c r="S4" s="49"/>
      <c r="T4" s="9"/>
      <c r="U4" s="9"/>
      <c r="V4" s="9"/>
      <c r="W4" s="49"/>
      <c r="X4" s="9" t="s">
        <v>317</v>
      </c>
      <c r="Y4" s="9">
        <v>5</v>
      </c>
      <c r="Z4" s="9">
        <v>2</v>
      </c>
      <c r="AA4" s="49">
        <v>0.4</v>
      </c>
      <c r="AB4" s="9" t="s">
        <v>318</v>
      </c>
      <c r="AC4" s="9">
        <v>4</v>
      </c>
      <c r="AD4" s="9">
        <v>0</v>
      </c>
      <c r="AE4" s="49">
        <v>0</v>
      </c>
      <c r="AF4" s="9" t="s">
        <v>318</v>
      </c>
      <c r="AG4" s="9">
        <v>8</v>
      </c>
      <c r="AH4" s="9">
        <v>5</v>
      </c>
      <c r="AI4" s="49">
        <v>0.625</v>
      </c>
      <c r="AJ4" s="9">
        <f t="shared" ref="AJ4:AJ35" si="0">SUM(F4,J4,N4,R4,V4,Z4,AD4,AH4)</f>
        <v>7</v>
      </c>
      <c r="AK4" s="49">
        <f t="shared" ref="AK4:AK35" si="1">AJ4/AM4</f>
        <v>0.41176470588235292</v>
      </c>
      <c r="AL4" s="49">
        <f t="shared" ref="AL4:AL35" si="2">AVERAGE(F4,Z4,J4,N4,R4,V4,AD4,AH4)</f>
        <v>2.3333333333333335</v>
      </c>
      <c r="AM4" s="66">
        <f t="shared" ref="AM4:AM35" si="3">I4+M4+Q4+U4+Y4+AC4+AG4+E4</f>
        <v>17</v>
      </c>
    </row>
    <row r="5" spans="1:39">
      <c r="A5" s="82">
        <v>2</v>
      </c>
      <c r="B5" s="70" t="s">
        <v>92</v>
      </c>
      <c r="C5" s="70" t="s">
        <v>93</v>
      </c>
      <c r="D5" s="83" t="s">
        <v>91</v>
      </c>
      <c r="E5" s="83">
        <v>4</v>
      </c>
      <c r="F5" s="9">
        <v>0</v>
      </c>
      <c r="G5" s="49">
        <f>F5/4</f>
        <v>0</v>
      </c>
      <c r="H5" s="9" t="s">
        <v>91</v>
      </c>
      <c r="I5" s="9">
        <v>7</v>
      </c>
      <c r="J5" s="9">
        <v>1</v>
      </c>
      <c r="K5" s="49">
        <v>0.14285714285714285</v>
      </c>
      <c r="L5" s="9" t="s">
        <v>91</v>
      </c>
      <c r="M5" s="9">
        <v>5</v>
      </c>
      <c r="N5" s="9">
        <v>1</v>
      </c>
      <c r="O5" s="49">
        <v>0.2</v>
      </c>
      <c r="P5" s="9" t="s">
        <v>91</v>
      </c>
      <c r="Q5" s="9">
        <v>8</v>
      </c>
      <c r="R5" s="9">
        <v>0</v>
      </c>
      <c r="S5" s="49">
        <v>0</v>
      </c>
      <c r="T5" s="9" t="s">
        <v>91</v>
      </c>
      <c r="U5" s="9">
        <v>7</v>
      </c>
      <c r="V5" s="9">
        <v>3</v>
      </c>
      <c r="W5" s="49">
        <v>0.42857142857142855</v>
      </c>
      <c r="X5" s="9" t="s">
        <v>91</v>
      </c>
      <c r="Y5" s="9">
        <v>5</v>
      </c>
      <c r="Z5" s="9">
        <v>1</v>
      </c>
      <c r="AA5" s="49">
        <v>0.2</v>
      </c>
      <c r="AB5" s="9" t="s">
        <v>91</v>
      </c>
      <c r="AC5" s="9">
        <v>8</v>
      </c>
      <c r="AD5" s="9">
        <v>0</v>
      </c>
      <c r="AE5" s="49">
        <v>0</v>
      </c>
      <c r="AF5" s="9" t="s">
        <v>91</v>
      </c>
      <c r="AG5" s="9">
        <v>7</v>
      </c>
      <c r="AH5" s="9">
        <v>0</v>
      </c>
      <c r="AI5" s="49">
        <v>0</v>
      </c>
      <c r="AJ5" s="9">
        <f t="shared" si="0"/>
        <v>6</v>
      </c>
      <c r="AK5" s="49">
        <f t="shared" si="1"/>
        <v>0.11764705882352941</v>
      </c>
      <c r="AL5" s="49">
        <f t="shared" si="2"/>
        <v>0.75</v>
      </c>
      <c r="AM5" s="66">
        <f t="shared" si="3"/>
        <v>51</v>
      </c>
    </row>
    <row r="6" spans="1:39">
      <c r="A6" s="82">
        <v>3</v>
      </c>
      <c r="B6" s="70" t="s">
        <v>308</v>
      </c>
      <c r="C6" s="70" t="s">
        <v>309</v>
      </c>
      <c r="D6" s="83"/>
      <c r="E6" s="83"/>
      <c r="F6" s="9"/>
      <c r="G6" s="49"/>
      <c r="H6" s="9"/>
      <c r="I6" s="9"/>
      <c r="J6" s="9"/>
      <c r="K6" s="49"/>
      <c r="L6" s="9"/>
      <c r="M6" s="9"/>
      <c r="N6" s="9"/>
      <c r="O6" s="49"/>
      <c r="P6" s="9"/>
      <c r="Q6" s="9"/>
      <c r="R6" s="9"/>
      <c r="S6" s="49"/>
      <c r="T6" s="9"/>
      <c r="U6" s="9"/>
      <c r="V6" s="9"/>
      <c r="W6" s="49"/>
      <c r="X6" s="9" t="s">
        <v>317</v>
      </c>
      <c r="Y6" s="9">
        <v>5</v>
      </c>
      <c r="Z6" s="9">
        <v>2</v>
      </c>
      <c r="AA6" s="49">
        <v>0.4</v>
      </c>
      <c r="AB6" s="9" t="s">
        <v>317</v>
      </c>
      <c r="AC6" s="9">
        <v>8</v>
      </c>
      <c r="AD6" s="9">
        <v>2</v>
      </c>
      <c r="AE6" s="49">
        <v>0.25</v>
      </c>
      <c r="AF6" s="9" t="s">
        <v>317</v>
      </c>
      <c r="AG6" s="9">
        <v>8</v>
      </c>
      <c r="AH6" s="9">
        <v>1</v>
      </c>
      <c r="AI6" s="49">
        <v>0.125</v>
      </c>
      <c r="AJ6" s="9">
        <f t="shared" si="0"/>
        <v>5</v>
      </c>
      <c r="AK6" s="49">
        <f t="shared" si="1"/>
        <v>0.23809523809523808</v>
      </c>
      <c r="AL6" s="49">
        <f t="shared" si="2"/>
        <v>1.6666666666666667</v>
      </c>
      <c r="AM6" s="66">
        <f t="shared" si="3"/>
        <v>21</v>
      </c>
    </row>
    <row r="7" spans="1:39">
      <c r="A7" s="82">
        <v>4</v>
      </c>
      <c r="B7" s="70" t="s">
        <v>110</v>
      </c>
      <c r="C7" s="70" t="s">
        <v>143</v>
      </c>
      <c r="D7" s="83" t="s">
        <v>109</v>
      </c>
      <c r="E7" s="83">
        <v>4</v>
      </c>
      <c r="F7" s="9">
        <v>1</v>
      </c>
      <c r="G7" s="49">
        <f>F7/4</f>
        <v>0.25</v>
      </c>
      <c r="H7" s="9"/>
      <c r="I7" s="9"/>
      <c r="J7" s="9"/>
      <c r="K7" s="49"/>
      <c r="L7" s="9" t="s">
        <v>109</v>
      </c>
      <c r="M7" s="9">
        <v>5</v>
      </c>
      <c r="N7" s="9">
        <v>1</v>
      </c>
      <c r="O7" s="49">
        <v>0.2</v>
      </c>
      <c r="P7" s="9" t="s">
        <v>109</v>
      </c>
      <c r="Q7" s="9">
        <v>4</v>
      </c>
      <c r="R7" s="9">
        <v>1</v>
      </c>
      <c r="S7" s="49">
        <v>0.25</v>
      </c>
      <c r="T7" s="9" t="s">
        <v>109</v>
      </c>
      <c r="U7" s="9">
        <v>6</v>
      </c>
      <c r="V7" s="9">
        <v>2</v>
      </c>
      <c r="W7" s="49">
        <v>0.33333333333333331</v>
      </c>
      <c r="X7" s="9" t="s">
        <v>109</v>
      </c>
      <c r="Y7" s="9">
        <v>5</v>
      </c>
      <c r="Z7" s="9">
        <v>0</v>
      </c>
      <c r="AA7" s="49">
        <v>0</v>
      </c>
      <c r="AB7" s="9" t="s">
        <v>109</v>
      </c>
      <c r="AC7" s="9">
        <v>8</v>
      </c>
      <c r="AD7" s="9">
        <v>0</v>
      </c>
      <c r="AE7" s="49">
        <v>0</v>
      </c>
      <c r="AF7" s="9" t="s">
        <v>109</v>
      </c>
      <c r="AG7" s="9">
        <v>4</v>
      </c>
      <c r="AH7" s="9">
        <v>0</v>
      </c>
      <c r="AI7" s="49">
        <v>0</v>
      </c>
      <c r="AJ7" s="9">
        <f t="shared" si="0"/>
        <v>5</v>
      </c>
      <c r="AK7" s="49">
        <f t="shared" si="1"/>
        <v>0.1388888888888889</v>
      </c>
      <c r="AL7" s="49">
        <f t="shared" si="2"/>
        <v>0.7142857142857143</v>
      </c>
      <c r="AM7" s="66">
        <f t="shared" si="3"/>
        <v>36</v>
      </c>
    </row>
    <row r="8" spans="1:39">
      <c r="A8" s="82">
        <v>5</v>
      </c>
      <c r="B8" s="70" t="s">
        <v>206</v>
      </c>
      <c r="C8" s="70" t="s">
        <v>207</v>
      </c>
      <c r="D8" s="83"/>
      <c r="E8" s="83"/>
      <c r="F8" s="9"/>
      <c r="G8" s="49"/>
      <c r="H8" s="9"/>
      <c r="I8" s="9"/>
      <c r="J8" s="9"/>
      <c r="K8" s="49"/>
      <c r="L8" s="9" t="s">
        <v>236</v>
      </c>
      <c r="M8" s="9">
        <v>9</v>
      </c>
      <c r="N8" s="9">
        <v>4</v>
      </c>
      <c r="O8" s="49">
        <v>0.44444444444444442</v>
      </c>
      <c r="P8" s="9"/>
      <c r="Q8" s="9"/>
      <c r="R8" s="9"/>
      <c r="S8" s="49"/>
      <c r="T8" s="9"/>
      <c r="U8" s="9"/>
      <c r="V8" s="9"/>
      <c r="W8" s="49"/>
      <c r="X8" s="9"/>
      <c r="Y8" s="9"/>
      <c r="Z8" s="9"/>
      <c r="AA8" s="49"/>
      <c r="AB8" s="9"/>
      <c r="AC8" s="9"/>
      <c r="AD8" s="9"/>
      <c r="AE8" s="49"/>
      <c r="AF8" s="9"/>
      <c r="AG8" s="9"/>
      <c r="AH8" s="9"/>
      <c r="AI8" s="49"/>
      <c r="AJ8" s="9">
        <f t="shared" si="0"/>
        <v>4</v>
      </c>
      <c r="AK8" s="49">
        <f t="shared" si="1"/>
        <v>0.44444444444444442</v>
      </c>
      <c r="AL8" s="49">
        <f t="shared" si="2"/>
        <v>4</v>
      </c>
      <c r="AM8" s="66">
        <f t="shared" si="3"/>
        <v>9</v>
      </c>
    </row>
    <row r="9" spans="1:39">
      <c r="A9" s="82">
        <v>6</v>
      </c>
      <c r="B9" s="70" t="s">
        <v>233</v>
      </c>
      <c r="C9" s="70" t="s">
        <v>232</v>
      </c>
      <c r="D9" s="83"/>
      <c r="E9" s="83"/>
      <c r="F9" s="9"/>
      <c r="G9" s="49"/>
      <c r="H9" s="9"/>
      <c r="I9" s="9"/>
      <c r="J9" s="9"/>
      <c r="K9" s="49"/>
      <c r="L9" s="9" t="s">
        <v>241</v>
      </c>
      <c r="M9" s="9">
        <v>9</v>
      </c>
      <c r="N9" s="9">
        <v>1</v>
      </c>
      <c r="O9" s="49">
        <v>0.1111111111111111</v>
      </c>
      <c r="P9" s="9" t="s">
        <v>241</v>
      </c>
      <c r="Q9" s="9">
        <v>9</v>
      </c>
      <c r="R9" s="9">
        <v>3</v>
      </c>
      <c r="S9" s="49">
        <v>0.33333333333333331</v>
      </c>
      <c r="T9" s="9"/>
      <c r="U9" s="9"/>
      <c r="V9" s="9"/>
      <c r="W9" s="49"/>
      <c r="X9" s="9"/>
      <c r="Y9" s="9"/>
      <c r="Z9" s="9"/>
      <c r="AA9" s="49"/>
      <c r="AB9" s="9"/>
      <c r="AC9" s="9"/>
      <c r="AD9" s="9"/>
      <c r="AE9" s="49"/>
      <c r="AF9" s="9"/>
      <c r="AG9" s="9"/>
      <c r="AH9" s="9"/>
      <c r="AI9" s="49"/>
      <c r="AJ9" s="9">
        <f t="shared" si="0"/>
        <v>4</v>
      </c>
      <c r="AK9" s="49">
        <f t="shared" si="1"/>
        <v>0.22222222222222221</v>
      </c>
      <c r="AL9" s="49">
        <f t="shared" si="2"/>
        <v>2</v>
      </c>
      <c r="AM9" s="66">
        <f t="shared" si="3"/>
        <v>18</v>
      </c>
    </row>
    <row r="10" spans="1:39">
      <c r="A10" s="82">
        <v>7</v>
      </c>
      <c r="B10" s="70" t="s">
        <v>97</v>
      </c>
      <c r="C10" s="70" t="s">
        <v>98</v>
      </c>
      <c r="D10" s="83" t="s">
        <v>88</v>
      </c>
      <c r="E10" s="83">
        <v>4</v>
      </c>
      <c r="F10" s="9">
        <v>1</v>
      </c>
      <c r="G10" s="49">
        <f>F10/4</f>
        <v>0.25</v>
      </c>
      <c r="H10" s="9" t="s">
        <v>88</v>
      </c>
      <c r="I10" s="9">
        <v>6</v>
      </c>
      <c r="J10" s="9">
        <v>1</v>
      </c>
      <c r="K10" s="49">
        <v>0.16666666666666666</v>
      </c>
      <c r="L10" s="9"/>
      <c r="M10" s="9"/>
      <c r="N10" s="9"/>
      <c r="O10" s="49"/>
      <c r="P10" s="9" t="s">
        <v>88</v>
      </c>
      <c r="Q10" s="9">
        <v>8</v>
      </c>
      <c r="R10" s="9">
        <v>1</v>
      </c>
      <c r="S10" s="49">
        <v>0.125</v>
      </c>
      <c r="T10" s="9"/>
      <c r="U10" s="9"/>
      <c r="V10" s="9"/>
      <c r="W10" s="49"/>
      <c r="X10" s="9" t="s">
        <v>88</v>
      </c>
      <c r="Y10" s="9">
        <v>5</v>
      </c>
      <c r="Z10" s="9">
        <v>1</v>
      </c>
      <c r="AA10" s="49">
        <v>0.2</v>
      </c>
      <c r="AB10" s="9"/>
      <c r="AC10" s="9"/>
      <c r="AD10" s="9"/>
      <c r="AE10" s="49"/>
      <c r="AF10" s="9" t="s">
        <v>88</v>
      </c>
      <c r="AG10" s="9">
        <v>4</v>
      </c>
      <c r="AH10" s="9">
        <v>0</v>
      </c>
      <c r="AI10" s="49">
        <v>0</v>
      </c>
      <c r="AJ10" s="9">
        <f t="shared" si="0"/>
        <v>4</v>
      </c>
      <c r="AK10" s="49">
        <f t="shared" si="1"/>
        <v>0.14814814814814814</v>
      </c>
      <c r="AL10" s="49">
        <f t="shared" si="2"/>
        <v>0.8</v>
      </c>
      <c r="AM10" s="66">
        <f t="shared" si="3"/>
        <v>27</v>
      </c>
    </row>
    <row r="11" spans="1:39">
      <c r="A11" s="82">
        <v>8</v>
      </c>
      <c r="B11" s="70" t="s">
        <v>86</v>
      </c>
      <c r="C11" s="70" t="s">
        <v>87</v>
      </c>
      <c r="D11" s="83" t="s">
        <v>88</v>
      </c>
      <c r="E11" s="83">
        <v>4</v>
      </c>
      <c r="F11" s="9">
        <v>1</v>
      </c>
      <c r="G11" s="49">
        <f>F11/4</f>
        <v>0.25</v>
      </c>
      <c r="H11" s="9" t="s">
        <v>88</v>
      </c>
      <c r="I11" s="9">
        <v>6</v>
      </c>
      <c r="J11" s="9">
        <v>2</v>
      </c>
      <c r="K11" s="49">
        <v>0.33333333333333331</v>
      </c>
      <c r="L11" s="9"/>
      <c r="M11" s="9"/>
      <c r="N11" s="9"/>
      <c r="O11" s="49"/>
      <c r="P11" s="9" t="s">
        <v>88</v>
      </c>
      <c r="Q11" s="9">
        <v>8</v>
      </c>
      <c r="R11" s="9">
        <v>0</v>
      </c>
      <c r="S11" s="49">
        <v>0</v>
      </c>
      <c r="T11" s="9"/>
      <c r="U11" s="9"/>
      <c r="V11" s="9"/>
      <c r="W11" s="49"/>
      <c r="X11" s="9" t="s">
        <v>88</v>
      </c>
      <c r="Y11" s="9">
        <v>5</v>
      </c>
      <c r="Z11" s="9">
        <v>0</v>
      </c>
      <c r="AA11" s="49">
        <v>0</v>
      </c>
      <c r="AB11" s="9"/>
      <c r="AC11" s="9"/>
      <c r="AD11" s="9"/>
      <c r="AE11" s="49"/>
      <c r="AF11" s="9" t="s">
        <v>88</v>
      </c>
      <c r="AG11" s="9">
        <v>4</v>
      </c>
      <c r="AH11" s="9">
        <v>1</v>
      </c>
      <c r="AI11" s="49">
        <v>0.25</v>
      </c>
      <c r="AJ11" s="9">
        <f t="shared" si="0"/>
        <v>4</v>
      </c>
      <c r="AK11" s="49">
        <f t="shared" si="1"/>
        <v>0.14814814814814814</v>
      </c>
      <c r="AL11" s="49">
        <f t="shared" si="2"/>
        <v>0.8</v>
      </c>
      <c r="AM11" s="66">
        <f t="shared" si="3"/>
        <v>27</v>
      </c>
    </row>
    <row r="12" spans="1:39">
      <c r="A12" s="82">
        <v>9</v>
      </c>
      <c r="B12" s="70" t="s">
        <v>107</v>
      </c>
      <c r="C12" s="70" t="s">
        <v>108</v>
      </c>
      <c r="D12" s="83" t="s">
        <v>109</v>
      </c>
      <c r="E12" s="83">
        <v>4</v>
      </c>
      <c r="F12" s="9">
        <v>1</v>
      </c>
      <c r="G12" s="49">
        <f>F12/4</f>
        <v>0.25</v>
      </c>
      <c r="H12" s="9" t="s">
        <v>109</v>
      </c>
      <c r="I12" s="9">
        <v>4</v>
      </c>
      <c r="J12" s="9">
        <v>0</v>
      </c>
      <c r="K12" s="49">
        <v>0</v>
      </c>
      <c r="L12" s="9" t="s">
        <v>109</v>
      </c>
      <c r="M12" s="9">
        <v>5</v>
      </c>
      <c r="N12" s="9">
        <v>2</v>
      </c>
      <c r="O12" s="49">
        <v>0.4</v>
      </c>
      <c r="P12" s="9" t="s">
        <v>109</v>
      </c>
      <c r="Q12" s="9">
        <v>4</v>
      </c>
      <c r="R12" s="9">
        <v>0</v>
      </c>
      <c r="S12" s="49">
        <v>0</v>
      </c>
      <c r="T12" s="9" t="s">
        <v>109</v>
      </c>
      <c r="U12" s="9">
        <v>6</v>
      </c>
      <c r="V12" s="9">
        <v>1</v>
      </c>
      <c r="W12" s="49">
        <v>0.16666666666666666</v>
      </c>
      <c r="X12" s="9" t="s">
        <v>109</v>
      </c>
      <c r="Y12" s="9">
        <v>5</v>
      </c>
      <c r="Z12" s="9">
        <v>0</v>
      </c>
      <c r="AA12" s="49">
        <v>0</v>
      </c>
      <c r="AB12" s="9" t="s">
        <v>109</v>
      </c>
      <c r="AC12" s="9">
        <v>8</v>
      </c>
      <c r="AD12" s="9">
        <v>0</v>
      </c>
      <c r="AE12" s="49">
        <v>0</v>
      </c>
      <c r="AF12" s="9" t="s">
        <v>109</v>
      </c>
      <c r="AG12" s="9">
        <v>4</v>
      </c>
      <c r="AH12" s="9">
        <v>0</v>
      </c>
      <c r="AI12" s="49">
        <v>0</v>
      </c>
      <c r="AJ12" s="9">
        <f t="shared" si="0"/>
        <v>4</v>
      </c>
      <c r="AK12" s="49">
        <f t="shared" si="1"/>
        <v>0.1</v>
      </c>
      <c r="AL12" s="49">
        <f t="shared" si="2"/>
        <v>0.5</v>
      </c>
      <c r="AM12" s="66">
        <f t="shared" si="3"/>
        <v>40</v>
      </c>
    </row>
    <row r="13" spans="1:39">
      <c r="A13" s="82">
        <v>10</v>
      </c>
      <c r="B13" s="70" t="s">
        <v>116</v>
      </c>
      <c r="C13" s="70" t="s">
        <v>142</v>
      </c>
      <c r="D13" s="83" t="s">
        <v>91</v>
      </c>
      <c r="E13" s="83">
        <v>4</v>
      </c>
      <c r="F13" s="9">
        <v>0</v>
      </c>
      <c r="G13" s="49">
        <f>F13/4</f>
        <v>0</v>
      </c>
      <c r="H13" s="9" t="s">
        <v>91</v>
      </c>
      <c r="I13" s="9">
        <v>7</v>
      </c>
      <c r="J13" s="9">
        <v>2</v>
      </c>
      <c r="K13" s="49">
        <v>0.2857142857142857</v>
      </c>
      <c r="L13" s="9" t="s">
        <v>91</v>
      </c>
      <c r="M13" s="9">
        <v>5</v>
      </c>
      <c r="N13" s="9">
        <v>0</v>
      </c>
      <c r="O13" s="49">
        <v>0</v>
      </c>
      <c r="P13" s="9" t="s">
        <v>91</v>
      </c>
      <c r="Q13" s="9">
        <v>8</v>
      </c>
      <c r="R13" s="9">
        <v>0</v>
      </c>
      <c r="S13" s="49">
        <v>0</v>
      </c>
      <c r="T13" s="9" t="s">
        <v>91</v>
      </c>
      <c r="U13" s="9">
        <v>7</v>
      </c>
      <c r="V13" s="9">
        <v>1</v>
      </c>
      <c r="W13" s="49">
        <v>0.14285714285714285</v>
      </c>
      <c r="X13" s="9" t="s">
        <v>91</v>
      </c>
      <c r="Y13" s="9">
        <v>5</v>
      </c>
      <c r="Z13" s="9">
        <v>1</v>
      </c>
      <c r="AA13" s="49">
        <v>0.2</v>
      </c>
      <c r="AB13" s="9" t="s">
        <v>91</v>
      </c>
      <c r="AC13" s="9">
        <v>8</v>
      </c>
      <c r="AD13" s="9">
        <v>0</v>
      </c>
      <c r="AE13" s="49">
        <v>0</v>
      </c>
      <c r="AF13" s="9"/>
      <c r="AG13" s="9"/>
      <c r="AH13" s="9"/>
      <c r="AI13" s="49"/>
      <c r="AJ13" s="9">
        <f t="shared" si="0"/>
        <v>4</v>
      </c>
      <c r="AK13" s="49">
        <f t="shared" si="1"/>
        <v>9.0909090909090912E-2</v>
      </c>
      <c r="AL13" s="49">
        <f t="shared" si="2"/>
        <v>0.5714285714285714</v>
      </c>
      <c r="AM13" s="66">
        <f t="shared" si="3"/>
        <v>44</v>
      </c>
    </row>
    <row r="14" spans="1:39">
      <c r="A14" s="82">
        <v>11</v>
      </c>
      <c r="B14" s="70" t="s">
        <v>89</v>
      </c>
      <c r="C14" s="70" t="s">
        <v>90</v>
      </c>
      <c r="D14" s="83" t="s">
        <v>91</v>
      </c>
      <c r="E14" s="83">
        <v>4</v>
      </c>
      <c r="F14" s="9">
        <v>0</v>
      </c>
      <c r="G14" s="49">
        <f>F14/4</f>
        <v>0</v>
      </c>
      <c r="H14" s="9" t="s">
        <v>91</v>
      </c>
      <c r="I14" s="9">
        <v>7</v>
      </c>
      <c r="J14" s="9">
        <v>0</v>
      </c>
      <c r="K14" s="49">
        <v>0</v>
      </c>
      <c r="L14" s="9" t="s">
        <v>91</v>
      </c>
      <c r="M14" s="9">
        <v>5</v>
      </c>
      <c r="N14" s="9">
        <v>2</v>
      </c>
      <c r="O14" s="49">
        <v>0.4</v>
      </c>
      <c r="P14" s="9" t="s">
        <v>91</v>
      </c>
      <c r="Q14" s="9">
        <v>8</v>
      </c>
      <c r="R14" s="9">
        <v>2</v>
      </c>
      <c r="S14" s="49">
        <v>0.25</v>
      </c>
      <c r="T14" s="9" t="s">
        <v>91</v>
      </c>
      <c r="U14" s="9">
        <v>7</v>
      </c>
      <c r="V14" s="9">
        <v>0</v>
      </c>
      <c r="W14" s="49">
        <v>0</v>
      </c>
      <c r="X14" s="9" t="s">
        <v>91</v>
      </c>
      <c r="Y14" s="9">
        <v>5</v>
      </c>
      <c r="Z14" s="9">
        <v>0</v>
      </c>
      <c r="AA14" s="49">
        <v>0</v>
      </c>
      <c r="AB14" s="9" t="s">
        <v>91</v>
      </c>
      <c r="AC14" s="9">
        <v>8</v>
      </c>
      <c r="AD14" s="9">
        <v>0</v>
      </c>
      <c r="AE14" s="49">
        <v>0</v>
      </c>
      <c r="AF14" s="9" t="s">
        <v>91</v>
      </c>
      <c r="AG14" s="9">
        <v>7</v>
      </c>
      <c r="AH14" s="9">
        <v>0</v>
      </c>
      <c r="AI14" s="49">
        <v>0</v>
      </c>
      <c r="AJ14" s="9">
        <f t="shared" si="0"/>
        <v>4</v>
      </c>
      <c r="AK14" s="49">
        <f t="shared" si="1"/>
        <v>7.8431372549019607E-2</v>
      </c>
      <c r="AL14" s="49">
        <f t="shared" si="2"/>
        <v>0.5</v>
      </c>
      <c r="AM14" s="66">
        <f t="shared" si="3"/>
        <v>51</v>
      </c>
    </row>
    <row r="15" spans="1:39">
      <c r="A15" s="82">
        <v>12</v>
      </c>
      <c r="B15" s="70" t="s">
        <v>208</v>
      </c>
      <c r="C15" s="70" t="s">
        <v>209</v>
      </c>
      <c r="D15" s="83"/>
      <c r="E15" s="83"/>
      <c r="F15" s="9"/>
      <c r="G15" s="49"/>
      <c r="H15" s="9"/>
      <c r="I15" s="9"/>
      <c r="J15" s="9"/>
      <c r="K15" s="49"/>
      <c r="L15" s="9" t="s">
        <v>236</v>
      </c>
      <c r="M15" s="9">
        <v>9</v>
      </c>
      <c r="N15" s="9">
        <v>3</v>
      </c>
      <c r="O15" s="49">
        <v>0.33333333333333331</v>
      </c>
      <c r="P15" s="9"/>
      <c r="Q15" s="9"/>
      <c r="R15" s="9"/>
      <c r="S15" s="49"/>
      <c r="T15" s="9"/>
      <c r="U15" s="9"/>
      <c r="V15" s="9"/>
      <c r="W15" s="49"/>
      <c r="X15" s="9"/>
      <c r="Y15" s="9"/>
      <c r="Z15" s="9"/>
      <c r="AA15" s="49"/>
      <c r="AB15" s="9"/>
      <c r="AC15" s="9"/>
      <c r="AD15" s="9"/>
      <c r="AE15" s="49"/>
      <c r="AF15" s="9"/>
      <c r="AG15" s="9"/>
      <c r="AH15" s="9"/>
      <c r="AI15" s="49"/>
      <c r="AJ15" s="9">
        <f t="shared" si="0"/>
        <v>3</v>
      </c>
      <c r="AK15" s="49">
        <f t="shared" si="1"/>
        <v>0.33333333333333331</v>
      </c>
      <c r="AL15" s="49">
        <f t="shared" si="2"/>
        <v>3</v>
      </c>
      <c r="AM15" s="66">
        <f t="shared" si="3"/>
        <v>9</v>
      </c>
    </row>
    <row r="16" spans="1:39">
      <c r="A16" s="82">
        <v>13</v>
      </c>
      <c r="B16" s="70" t="s">
        <v>234</v>
      </c>
      <c r="C16" s="70" t="s">
        <v>283</v>
      </c>
      <c r="D16" s="83"/>
      <c r="E16" s="83"/>
      <c r="F16" s="9"/>
      <c r="G16" s="49"/>
      <c r="H16" s="9"/>
      <c r="I16" s="9"/>
      <c r="J16" s="9"/>
      <c r="K16" s="49"/>
      <c r="L16" s="9"/>
      <c r="M16" s="9"/>
      <c r="N16" s="9"/>
      <c r="O16" s="49"/>
      <c r="P16" s="9"/>
      <c r="Q16" s="9"/>
      <c r="R16" s="9"/>
      <c r="S16" s="49"/>
      <c r="T16" s="9" t="s">
        <v>274</v>
      </c>
      <c r="U16" s="9">
        <v>8</v>
      </c>
      <c r="V16" s="9">
        <v>1</v>
      </c>
      <c r="W16" s="49">
        <v>0.125</v>
      </c>
      <c r="X16" s="9"/>
      <c r="Y16" s="9"/>
      <c r="Z16" s="9"/>
      <c r="AA16" s="49"/>
      <c r="AB16" s="9"/>
      <c r="AC16" s="9"/>
      <c r="AD16" s="9"/>
      <c r="AE16" s="49"/>
      <c r="AF16" s="9" t="s">
        <v>194</v>
      </c>
      <c r="AG16" s="9">
        <v>4</v>
      </c>
      <c r="AH16" s="9">
        <v>2</v>
      </c>
      <c r="AI16" s="49">
        <v>0.5</v>
      </c>
      <c r="AJ16" s="9">
        <f t="shared" si="0"/>
        <v>3</v>
      </c>
      <c r="AK16" s="49">
        <f t="shared" si="1"/>
        <v>0.25</v>
      </c>
      <c r="AL16" s="49">
        <f t="shared" si="2"/>
        <v>1.5</v>
      </c>
      <c r="AM16" s="66">
        <f t="shared" si="3"/>
        <v>12</v>
      </c>
    </row>
    <row r="17" spans="1:39">
      <c r="A17" s="82">
        <v>14</v>
      </c>
      <c r="B17" s="70" t="s">
        <v>94</v>
      </c>
      <c r="C17" s="70" t="s">
        <v>95</v>
      </c>
      <c r="D17" s="83" t="s">
        <v>96</v>
      </c>
      <c r="E17" s="83">
        <v>4</v>
      </c>
      <c r="F17" s="9">
        <v>0</v>
      </c>
      <c r="G17" s="49">
        <f>F17/4</f>
        <v>0</v>
      </c>
      <c r="H17" s="9" t="s">
        <v>96</v>
      </c>
      <c r="I17" s="9">
        <v>4</v>
      </c>
      <c r="J17" s="9">
        <v>0</v>
      </c>
      <c r="K17" s="49">
        <v>0</v>
      </c>
      <c r="L17" s="9" t="s">
        <v>96</v>
      </c>
      <c r="M17" s="9">
        <v>4</v>
      </c>
      <c r="N17" s="9">
        <v>0</v>
      </c>
      <c r="O17" s="49">
        <v>0</v>
      </c>
      <c r="P17" s="9"/>
      <c r="Q17" s="9"/>
      <c r="R17" s="9"/>
      <c r="S17" s="49"/>
      <c r="T17" s="9" t="s">
        <v>96</v>
      </c>
      <c r="U17" s="9">
        <v>5</v>
      </c>
      <c r="V17" s="9">
        <v>1</v>
      </c>
      <c r="W17" s="49">
        <v>0.2</v>
      </c>
      <c r="X17" s="9" t="s">
        <v>96</v>
      </c>
      <c r="Y17" s="9">
        <v>5</v>
      </c>
      <c r="Z17" s="9">
        <v>0</v>
      </c>
      <c r="AA17" s="49">
        <v>0</v>
      </c>
      <c r="AB17" s="9" t="s">
        <v>96</v>
      </c>
      <c r="AC17" s="9">
        <v>4</v>
      </c>
      <c r="AD17" s="9">
        <v>2</v>
      </c>
      <c r="AE17" s="49">
        <v>0.5</v>
      </c>
      <c r="AF17" s="9" t="s">
        <v>96</v>
      </c>
      <c r="AG17" s="9">
        <v>3</v>
      </c>
      <c r="AH17" s="9">
        <v>0</v>
      </c>
      <c r="AI17" s="49">
        <v>0</v>
      </c>
      <c r="AJ17" s="9">
        <f t="shared" si="0"/>
        <v>3</v>
      </c>
      <c r="AK17" s="49">
        <f t="shared" si="1"/>
        <v>0.10344827586206896</v>
      </c>
      <c r="AL17" s="49">
        <f t="shared" si="2"/>
        <v>0.42857142857142855</v>
      </c>
      <c r="AM17" s="66">
        <f t="shared" si="3"/>
        <v>29</v>
      </c>
    </row>
    <row r="18" spans="1:39">
      <c r="A18" s="82">
        <v>15</v>
      </c>
      <c r="B18" s="70" t="s">
        <v>112</v>
      </c>
      <c r="C18" s="70" t="s">
        <v>113</v>
      </c>
      <c r="D18" s="83" t="s">
        <v>96</v>
      </c>
      <c r="E18" s="83">
        <v>4</v>
      </c>
      <c r="F18" s="9">
        <v>0</v>
      </c>
      <c r="G18" s="49">
        <f>F18/4</f>
        <v>0</v>
      </c>
      <c r="H18" s="9" t="s">
        <v>96</v>
      </c>
      <c r="I18" s="9">
        <v>4</v>
      </c>
      <c r="J18" s="9">
        <v>1</v>
      </c>
      <c r="K18" s="49">
        <v>0.25</v>
      </c>
      <c r="L18" s="9" t="s">
        <v>96</v>
      </c>
      <c r="M18" s="9">
        <v>4</v>
      </c>
      <c r="N18" s="9">
        <v>0</v>
      </c>
      <c r="O18" s="49">
        <v>0</v>
      </c>
      <c r="P18" s="9" t="s">
        <v>96</v>
      </c>
      <c r="Q18" s="9">
        <v>5</v>
      </c>
      <c r="R18" s="9">
        <v>0</v>
      </c>
      <c r="S18" s="49">
        <v>0</v>
      </c>
      <c r="T18" s="9" t="s">
        <v>96</v>
      </c>
      <c r="U18" s="9">
        <v>5</v>
      </c>
      <c r="V18" s="9">
        <v>2</v>
      </c>
      <c r="W18" s="49">
        <v>0.4</v>
      </c>
      <c r="X18" s="9" t="s">
        <v>96</v>
      </c>
      <c r="Y18" s="9">
        <v>5</v>
      </c>
      <c r="Z18" s="9">
        <v>0</v>
      </c>
      <c r="AA18" s="49">
        <v>0</v>
      </c>
      <c r="AB18" s="9" t="s">
        <v>96</v>
      </c>
      <c r="AC18" s="9">
        <v>4</v>
      </c>
      <c r="AD18" s="9">
        <v>0</v>
      </c>
      <c r="AE18" s="49">
        <v>0</v>
      </c>
      <c r="AF18" s="9" t="s">
        <v>96</v>
      </c>
      <c r="AG18" s="9">
        <v>3</v>
      </c>
      <c r="AH18" s="9">
        <v>0</v>
      </c>
      <c r="AI18" s="49">
        <v>0</v>
      </c>
      <c r="AJ18" s="9">
        <f t="shared" si="0"/>
        <v>3</v>
      </c>
      <c r="AK18" s="49">
        <f t="shared" si="1"/>
        <v>8.8235294117647065E-2</v>
      </c>
      <c r="AL18" s="49">
        <f t="shared" si="2"/>
        <v>0.375</v>
      </c>
      <c r="AM18" s="66">
        <f t="shared" si="3"/>
        <v>34</v>
      </c>
    </row>
    <row r="19" spans="1:39">
      <c r="A19" s="82">
        <v>16</v>
      </c>
      <c r="B19" s="70" t="s">
        <v>213</v>
      </c>
      <c r="C19" s="70" t="s">
        <v>214</v>
      </c>
      <c r="D19" s="83"/>
      <c r="E19" s="83"/>
      <c r="F19" s="9"/>
      <c r="G19" s="49"/>
      <c r="H19" s="9"/>
      <c r="I19" s="9"/>
      <c r="J19" s="9"/>
      <c r="K19" s="49"/>
      <c r="L19" s="9" t="s">
        <v>237</v>
      </c>
      <c r="M19" s="9">
        <v>5</v>
      </c>
      <c r="N19" s="9">
        <v>2</v>
      </c>
      <c r="O19" s="49">
        <v>0.4</v>
      </c>
      <c r="P19" s="9"/>
      <c r="Q19" s="9"/>
      <c r="R19" s="9"/>
      <c r="S19" s="49"/>
      <c r="T19" s="9"/>
      <c r="U19" s="9"/>
      <c r="V19" s="9"/>
      <c r="W19" s="49"/>
      <c r="X19" s="9"/>
      <c r="Y19" s="9"/>
      <c r="Z19" s="9"/>
      <c r="AA19" s="49"/>
      <c r="AB19" s="9"/>
      <c r="AC19" s="9"/>
      <c r="AD19" s="9"/>
      <c r="AE19" s="49"/>
      <c r="AF19" s="9"/>
      <c r="AG19" s="9"/>
      <c r="AH19" s="9"/>
      <c r="AI19" s="49"/>
      <c r="AJ19" s="9">
        <f t="shared" si="0"/>
        <v>2</v>
      </c>
      <c r="AK19" s="49">
        <f t="shared" si="1"/>
        <v>0.4</v>
      </c>
      <c r="AL19" s="49">
        <f t="shared" si="2"/>
        <v>2</v>
      </c>
      <c r="AM19" s="66">
        <f t="shared" si="3"/>
        <v>5</v>
      </c>
    </row>
    <row r="20" spans="1:39">
      <c r="A20" s="82">
        <v>17</v>
      </c>
      <c r="B20" s="70" t="s">
        <v>286</v>
      </c>
      <c r="C20" s="70" t="s">
        <v>287</v>
      </c>
      <c r="D20" s="83"/>
      <c r="E20" s="83"/>
      <c r="F20" s="9"/>
      <c r="G20" s="49"/>
      <c r="H20" s="9"/>
      <c r="I20" s="9"/>
      <c r="J20" s="9"/>
      <c r="K20" s="49"/>
      <c r="L20" s="9"/>
      <c r="M20" s="9"/>
      <c r="N20" s="9"/>
      <c r="O20" s="49"/>
      <c r="P20" s="9"/>
      <c r="Q20" s="9"/>
      <c r="R20" s="9"/>
      <c r="S20" s="49"/>
      <c r="T20" s="9" t="s">
        <v>307</v>
      </c>
      <c r="U20" s="9">
        <v>5</v>
      </c>
      <c r="V20" s="9">
        <v>2</v>
      </c>
      <c r="W20" s="49">
        <v>0.4</v>
      </c>
      <c r="X20" s="9"/>
      <c r="Y20" s="9"/>
      <c r="Z20" s="9"/>
      <c r="AA20" s="49"/>
      <c r="AB20" s="9"/>
      <c r="AC20" s="9"/>
      <c r="AD20" s="9"/>
      <c r="AE20" s="49"/>
      <c r="AF20" s="9"/>
      <c r="AG20" s="9"/>
      <c r="AH20" s="9"/>
      <c r="AI20" s="49"/>
      <c r="AJ20" s="9">
        <f t="shared" si="0"/>
        <v>2</v>
      </c>
      <c r="AK20" s="49">
        <f t="shared" si="1"/>
        <v>0.4</v>
      </c>
      <c r="AL20" s="49">
        <f t="shared" si="2"/>
        <v>2</v>
      </c>
      <c r="AM20" s="66">
        <f t="shared" si="3"/>
        <v>5</v>
      </c>
    </row>
    <row r="21" spans="1:39">
      <c r="A21" s="82">
        <v>18</v>
      </c>
      <c r="B21" s="70" t="s">
        <v>225</v>
      </c>
      <c r="C21" s="70" t="s">
        <v>226</v>
      </c>
      <c r="D21" s="83"/>
      <c r="E21" s="83"/>
      <c r="F21" s="9"/>
      <c r="G21" s="49"/>
      <c r="H21" s="9"/>
      <c r="I21" s="9"/>
      <c r="J21" s="9"/>
      <c r="K21" s="49"/>
      <c r="L21" s="9" t="s">
        <v>240</v>
      </c>
      <c r="M21" s="9">
        <v>9</v>
      </c>
      <c r="N21" s="9">
        <v>2</v>
      </c>
      <c r="O21" s="49">
        <v>0.22222222222222221</v>
      </c>
      <c r="P21" s="9"/>
      <c r="Q21" s="9"/>
      <c r="R21" s="9"/>
      <c r="S21" s="49"/>
      <c r="T21" s="9"/>
      <c r="U21" s="9"/>
      <c r="V21" s="9"/>
      <c r="W21" s="49"/>
      <c r="X21" s="9"/>
      <c r="Y21" s="9"/>
      <c r="Z21" s="9"/>
      <c r="AA21" s="49"/>
      <c r="AB21" s="9"/>
      <c r="AC21" s="9"/>
      <c r="AD21" s="9"/>
      <c r="AE21" s="49"/>
      <c r="AF21" s="9"/>
      <c r="AG21" s="9"/>
      <c r="AH21" s="9"/>
      <c r="AI21" s="49"/>
      <c r="AJ21" s="9">
        <f t="shared" si="0"/>
        <v>2</v>
      </c>
      <c r="AK21" s="49">
        <f t="shared" si="1"/>
        <v>0.22222222222222221</v>
      </c>
      <c r="AL21" s="49">
        <f t="shared" si="2"/>
        <v>2</v>
      </c>
      <c r="AM21" s="66">
        <f t="shared" si="3"/>
        <v>9</v>
      </c>
    </row>
    <row r="22" spans="1:39">
      <c r="A22" s="82">
        <v>19</v>
      </c>
      <c r="B22" s="70" t="s">
        <v>92</v>
      </c>
      <c r="C22" s="70" t="s">
        <v>154</v>
      </c>
      <c r="D22" s="83"/>
      <c r="E22" s="83"/>
      <c r="F22" s="9"/>
      <c r="G22" s="49"/>
      <c r="H22" s="9" t="s">
        <v>191</v>
      </c>
      <c r="I22" s="9">
        <v>7</v>
      </c>
      <c r="J22" s="9">
        <v>2</v>
      </c>
      <c r="K22" s="49">
        <v>0.2857142857142857</v>
      </c>
      <c r="L22" s="9"/>
      <c r="M22" s="9"/>
      <c r="N22" s="9"/>
      <c r="O22" s="49"/>
      <c r="P22" s="9"/>
      <c r="Q22" s="9"/>
      <c r="R22" s="9"/>
      <c r="S22" s="49"/>
      <c r="T22" s="9"/>
      <c r="U22" s="9"/>
      <c r="V22" s="9"/>
      <c r="W22" s="49"/>
      <c r="X22" s="9"/>
      <c r="Y22" s="9"/>
      <c r="Z22" s="9"/>
      <c r="AA22" s="49"/>
      <c r="AB22" s="9" t="s">
        <v>191</v>
      </c>
      <c r="AC22" s="9">
        <v>4</v>
      </c>
      <c r="AD22" s="9">
        <v>0</v>
      </c>
      <c r="AE22" s="49">
        <v>0</v>
      </c>
      <c r="AF22" s="9"/>
      <c r="AG22" s="9"/>
      <c r="AH22" s="9"/>
      <c r="AI22" s="49"/>
      <c r="AJ22" s="9">
        <f t="shared" si="0"/>
        <v>2</v>
      </c>
      <c r="AK22" s="49">
        <f t="shared" si="1"/>
        <v>0.18181818181818182</v>
      </c>
      <c r="AL22" s="49">
        <f t="shared" si="2"/>
        <v>1</v>
      </c>
      <c r="AM22" s="66">
        <f t="shared" si="3"/>
        <v>11</v>
      </c>
    </row>
    <row r="23" spans="1:39">
      <c r="A23" s="82">
        <v>20</v>
      </c>
      <c r="B23" s="70" t="s">
        <v>89</v>
      </c>
      <c r="C23" s="70" t="s">
        <v>333</v>
      </c>
      <c r="D23" s="83"/>
      <c r="E23" s="83"/>
      <c r="F23" s="9"/>
      <c r="G23" s="49"/>
      <c r="H23" s="9"/>
      <c r="I23" s="9"/>
      <c r="J23" s="9"/>
      <c r="K23" s="49"/>
      <c r="L23" s="9"/>
      <c r="M23" s="9"/>
      <c r="N23" s="9"/>
      <c r="O23" s="49"/>
      <c r="P23" s="9"/>
      <c r="Q23" s="9"/>
      <c r="R23" s="9"/>
      <c r="S23" s="49"/>
      <c r="T23" s="9"/>
      <c r="U23" s="9"/>
      <c r="V23" s="9"/>
      <c r="W23" s="49"/>
      <c r="X23" s="9"/>
      <c r="Y23" s="9"/>
      <c r="Z23" s="9"/>
      <c r="AA23" s="49"/>
      <c r="AB23" s="9" t="s">
        <v>318</v>
      </c>
      <c r="AC23" s="9">
        <v>4</v>
      </c>
      <c r="AD23" s="9">
        <v>0</v>
      </c>
      <c r="AE23" s="49">
        <v>0</v>
      </c>
      <c r="AF23" s="9" t="s">
        <v>318</v>
      </c>
      <c r="AG23" s="9">
        <v>8</v>
      </c>
      <c r="AH23" s="9">
        <v>2</v>
      </c>
      <c r="AI23" s="49">
        <v>0.25</v>
      </c>
      <c r="AJ23" s="9">
        <f t="shared" si="0"/>
        <v>2</v>
      </c>
      <c r="AK23" s="49">
        <f t="shared" si="1"/>
        <v>0.16666666666666666</v>
      </c>
      <c r="AL23" s="49">
        <f t="shared" si="2"/>
        <v>1</v>
      </c>
      <c r="AM23" s="66">
        <f t="shared" si="3"/>
        <v>12</v>
      </c>
    </row>
    <row r="24" spans="1:39">
      <c r="A24" s="82">
        <v>21</v>
      </c>
      <c r="B24" s="70" t="s">
        <v>334</v>
      </c>
      <c r="C24" s="70" t="s">
        <v>309</v>
      </c>
      <c r="D24" s="83"/>
      <c r="E24" s="83"/>
      <c r="F24" s="9"/>
      <c r="G24" s="49"/>
      <c r="H24" s="9"/>
      <c r="I24" s="9"/>
      <c r="J24" s="9"/>
      <c r="K24" s="49"/>
      <c r="L24" s="9"/>
      <c r="M24" s="9"/>
      <c r="N24" s="9"/>
      <c r="O24" s="49"/>
      <c r="P24" s="9"/>
      <c r="Q24" s="9"/>
      <c r="R24" s="9"/>
      <c r="S24" s="49"/>
      <c r="T24" s="9"/>
      <c r="U24" s="9"/>
      <c r="V24" s="9"/>
      <c r="W24" s="49"/>
      <c r="X24" s="9"/>
      <c r="Y24" s="9"/>
      <c r="Z24" s="9"/>
      <c r="AA24" s="49"/>
      <c r="AB24" s="9" t="s">
        <v>318</v>
      </c>
      <c r="AC24" s="9">
        <v>4</v>
      </c>
      <c r="AD24" s="9">
        <v>0</v>
      </c>
      <c r="AE24" s="49">
        <v>0</v>
      </c>
      <c r="AF24" s="9" t="s">
        <v>318</v>
      </c>
      <c r="AG24" s="9">
        <v>8</v>
      </c>
      <c r="AH24" s="9">
        <v>2</v>
      </c>
      <c r="AI24" s="49">
        <v>0.25</v>
      </c>
      <c r="AJ24" s="9">
        <f t="shared" si="0"/>
        <v>2</v>
      </c>
      <c r="AK24" s="49">
        <f t="shared" si="1"/>
        <v>0.16666666666666666</v>
      </c>
      <c r="AL24" s="49">
        <f t="shared" si="2"/>
        <v>1</v>
      </c>
      <c r="AM24" s="66">
        <f t="shared" si="3"/>
        <v>12</v>
      </c>
    </row>
    <row r="25" spans="1:39">
      <c r="A25" s="82">
        <v>22</v>
      </c>
      <c r="B25" s="70" t="s">
        <v>261</v>
      </c>
      <c r="C25" s="70" t="s">
        <v>262</v>
      </c>
      <c r="D25" s="83"/>
      <c r="E25" s="83"/>
      <c r="F25" s="9"/>
      <c r="G25" s="49"/>
      <c r="H25" s="9"/>
      <c r="I25" s="9"/>
      <c r="J25" s="9"/>
      <c r="K25" s="49"/>
      <c r="L25" s="9"/>
      <c r="M25" s="9"/>
      <c r="N25" s="9"/>
      <c r="O25" s="49"/>
      <c r="P25" s="9" t="s">
        <v>192</v>
      </c>
      <c r="Q25" s="9">
        <v>4</v>
      </c>
      <c r="R25" s="9">
        <v>1</v>
      </c>
      <c r="S25" s="49">
        <v>0.25</v>
      </c>
      <c r="T25" s="9"/>
      <c r="U25" s="9"/>
      <c r="V25" s="9"/>
      <c r="W25" s="49"/>
      <c r="X25" s="9"/>
      <c r="Y25" s="9"/>
      <c r="Z25" s="9"/>
      <c r="AA25" s="49"/>
      <c r="AB25" s="9" t="s">
        <v>192</v>
      </c>
      <c r="AC25" s="9">
        <v>8</v>
      </c>
      <c r="AD25" s="9">
        <v>1</v>
      </c>
      <c r="AE25" s="49">
        <v>0.125</v>
      </c>
      <c r="AF25" s="9"/>
      <c r="AG25" s="9"/>
      <c r="AH25" s="9"/>
      <c r="AI25" s="49"/>
      <c r="AJ25" s="9">
        <f t="shared" si="0"/>
        <v>2</v>
      </c>
      <c r="AK25" s="49">
        <f t="shared" si="1"/>
        <v>0.16666666666666666</v>
      </c>
      <c r="AL25" s="49">
        <f t="shared" si="2"/>
        <v>1</v>
      </c>
      <c r="AM25" s="66">
        <f t="shared" si="3"/>
        <v>12</v>
      </c>
    </row>
    <row r="26" spans="1:39">
      <c r="A26" s="82">
        <v>23</v>
      </c>
      <c r="B26" s="70" t="s">
        <v>165</v>
      </c>
      <c r="C26" s="70" t="s">
        <v>166</v>
      </c>
      <c r="D26" s="83"/>
      <c r="E26" s="83"/>
      <c r="F26" s="9"/>
      <c r="G26" s="49"/>
      <c r="H26" s="9" t="s">
        <v>192</v>
      </c>
      <c r="I26" s="9">
        <v>4</v>
      </c>
      <c r="J26" s="9">
        <v>0</v>
      </c>
      <c r="K26" s="49">
        <v>0</v>
      </c>
      <c r="L26" s="9"/>
      <c r="M26" s="9"/>
      <c r="N26" s="9"/>
      <c r="O26" s="49"/>
      <c r="P26" s="9" t="s">
        <v>192</v>
      </c>
      <c r="Q26" s="9">
        <v>4</v>
      </c>
      <c r="R26" s="9">
        <v>0</v>
      </c>
      <c r="S26" s="49">
        <v>0</v>
      </c>
      <c r="T26" s="9"/>
      <c r="U26" s="9"/>
      <c r="V26" s="9"/>
      <c r="W26" s="49"/>
      <c r="X26" s="9"/>
      <c r="Y26" s="9"/>
      <c r="Z26" s="9"/>
      <c r="AA26" s="49"/>
      <c r="AB26" s="9" t="s">
        <v>192</v>
      </c>
      <c r="AC26" s="9">
        <v>8</v>
      </c>
      <c r="AD26" s="9">
        <v>2</v>
      </c>
      <c r="AE26" s="49">
        <v>0.25</v>
      </c>
      <c r="AF26" s="9"/>
      <c r="AG26" s="9"/>
      <c r="AH26" s="9"/>
      <c r="AI26" s="49"/>
      <c r="AJ26" s="9">
        <f t="shared" si="0"/>
        <v>2</v>
      </c>
      <c r="AK26" s="49">
        <f t="shared" si="1"/>
        <v>0.125</v>
      </c>
      <c r="AL26" s="49">
        <f t="shared" si="2"/>
        <v>0.66666666666666663</v>
      </c>
      <c r="AM26" s="66">
        <f t="shared" si="3"/>
        <v>16</v>
      </c>
    </row>
    <row r="27" spans="1:39">
      <c r="A27" s="82">
        <v>24</v>
      </c>
      <c r="B27" s="70" t="s">
        <v>179</v>
      </c>
      <c r="C27" s="70" t="s">
        <v>180</v>
      </c>
      <c r="D27" s="83"/>
      <c r="E27" s="83"/>
      <c r="F27" s="9"/>
      <c r="G27" s="49"/>
      <c r="H27" s="9" t="s">
        <v>194</v>
      </c>
      <c r="I27" s="9">
        <v>4</v>
      </c>
      <c r="J27" s="9">
        <v>1</v>
      </c>
      <c r="K27" s="49">
        <v>0.25</v>
      </c>
      <c r="L27" s="9"/>
      <c r="M27" s="9"/>
      <c r="N27" s="9"/>
      <c r="O27" s="49"/>
      <c r="P27" s="9"/>
      <c r="Q27" s="9"/>
      <c r="R27" s="9"/>
      <c r="S27" s="49"/>
      <c r="T27" s="9" t="s">
        <v>274</v>
      </c>
      <c r="U27" s="9">
        <v>8</v>
      </c>
      <c r="V27" s="9">
        <v>0</v>
      </c>
      <c r="W27" s="49">
        <v>0</v>
      </c>
      <c r="X27" s="9"/>
      <c r="Y27" s="9"/>
      <c r="Z27" s="9"/>
      <c r="AA27" s="49"/>
      <c r="AB27" s="9"/>
      <c r="AC27" s="9"/>
      <c r="AD27" s="9"/>
      <c r="AE27" s="49"/>
      <c r="AF27" s="9" t="s">
        <v>194</v>
      </c>
      <c r="AG27" s="9">
        <v>4</v>
      </c>
      <c r="AH27" s="9">
        <v>1</v>
      </c>
      <c r="AI27" s="49">
        <v>0.25</v>
      </c>
      <c r="AJ27" s="9">
        <f t="shared" si="0"/>
        <v>2</v>
      </c>
      <c r="AK27" s="49">
        <f t="shared" si="1"/>
        <v>0.125</v>
      </c>
      <c r="AL27" s="49">
        <f t="shared" si="2"/>
        <v>0.66666666666666663</v>
      </c>
      <c r="AM27" s="66">
        <f t="shared" si="3"/>
        <v>16</v>
      </c>
    </row>
    <row r="28" spans="1:39">
      <c r="A28" s="82">
        <v>25</v>
      </c>
      <c r="B28" s="70" t="s">
        <v>97</v>
      </c>
      <c r="C28" s="70" t="s">
        <v>185</v>
      </c>
      <c r="D28" s="83"/>
      <c r="E28" s="83"/>
      <c r="F28" s="9"/>
      <c r="G28" s="49"/>
      <c r="H28" s="9" t="s">
        <v>192</v>
      </c>
      <c r="I28" s="9">
        <v>4</v>
      </c>
      <c r="J28" s="9">
        <v>1</v>
      </c>
      <c r="K28" s="49">
        <v>0.25</v>
      </c>
      <c r="L28" s="9"/>
      <c r="M28" s="9"/>
      <c r="N28" s="9"/>
      <c r="O28" s="49"/>
      <c r="P28" s="9" t="s">
        <v>192</v>
      </c>
      <c r="Q28" s="9">
        <v>4</v>
      </c>
      <c r="R28" s="9">
        <v>0</v>
      </c>
      <c r="S28" s="49">
        <v>0</v>
      </c>
      <c r="T28" s="9"/>
      <c r="U28" s="9"/>
      <c r="V28" s="9"/>
      <c r="W28" s="49"/>
      <c r="X28" s="9"/>
      <c r="Y28" s="9"/>
      <c r="Z28" s="9"/>
      <c r="AA28" s="49"/>
      <c r="AB28" s="9" t="s">
        <v>192</v>
      </c>
      <c r="AC28" s="9">
        <v>8</v>
      </c>
      <c r="AD28" s="9">
        <v>1</v>
      </c>
      <c r="AE28" s="49">
        <v>0.125</v>
      </c>
      <c r="AF28" s="9"/>
      <c r="AG28" s="9"/>
      <c r="AH28" s="9"/>
      <c r="AI28" s="49"/>
      <c r="AJ28" s="9">
        <f t="shared" si="0"/>
        <v>2</v>
      </c>
      <c r="AK28" s="49">
        <f t="shared" si="1"/>
        <v>0.125</v>
      </c>
      <c r="AL28" s="49">
        <f t="shared" si="2"/>
        <v>0.66666666666666663</v>
      </c>
      <c r="AM28" s="66">
        <f t="shared" si="3"/>
        <v>16</v>
      </c>
    </row>
    <row r="29" spans="1:39">
      <c r="A29" s="82">
        <v>26</v>
      </c>
      <c r="B29" s="70" t="s">
        <v>231</v>
      </c>
      <c r="C29" s="70" t="s">
        <v>232</v>
      </c>
      <c r="D29" s="83"/>
      <c r="E29" s="83"/>
      <c r="F29" s="9"/>
      <c r="G29" s="49"/>
      <c r="H29" s="9"/>
      <c r="I29" s="9"/>
      <c r="J29" s="9"/>
      <c r="K29" s="49"/>
      <c r="L29" s="9" t="s">
        <v>241</v>
      </c>
      <c r="M29" s="9">
        <v>9</v>
      </c>
      <c r="N29" s="9">
        <v>0</v>
      </c>
      <c r="O29" s="49">
        <v>0</v>
      </c>
      <c r="P29" s="9" t="s">
        <v>241</v>
      </c>
      <c r="Q29" s="9">
        <v>9</v>
      </c>
      <c r="R29" s="9">
        <v>2</v>
      </c>
      <c r="S29" s="49">
        <v>0.22222222222222221</v>
      </c>
      <c r="T29" s="9"/>
      <c r="U29" s="9"/>
      <c r="V29" s="9"/>
      <c r="W29" s="49"/>
      <c r="X29" s="9"/>
      <c r="Y29" s="9"/>
      <c r="Z29" s="9"/>
      <c r="AA29" s="49"/>
      <c r="AB29" s="9"/>
      <c r="AC29" s="9"/>
      <c r="AD29" s="9"/>
      <c r="AE29" s="49"/>
      <c r="AF29" s="9"/>
      <c r="AG29" s="9"/>
      <c r="AH29" s="9"/>
      <c r="AI29" s="49"/>
      <c r="AJ29" s="9">
        <f t="shared" si="0"/>
        <v>2</v>
      </c>
      <c r="AK29" s="49">
        <f t="shared" si="1"/>
        <v>0.1111111111111111</v>
      </c>
      <c r="AL29" s="49">
        <f t="shared" si="2"/>
        <v>1</v>
      </c>
      <c r="AM29" s="66">
        <f t="shared" si="3"/>
        <v>18</v>
      </c>
    </row>
    <row r="30" spans="1:39">
      <c r="A30" s="82">
        <v>27</v>
      </c>
      <c r="B30" s="70" t="s">
        <v>103</v>
      </c>
      <c r="C30" s="70" t="s">
        <v>104</v>
      </c>
      <c r="D30" s="83" t="s">
        <v>106</v>
      </c>
      <c r="E30" s="83">
        <v>4</v>
      </c>
      <c r="F30" s="9">
        <v>0</v>
      </c>
      <c r="G30" s="49">
        <f>F30/4</f>
        <v>0</v>
      </c>
      <c r="H30" s="9" t="s">
        <v>153</v>
      </c>
      <c r="I30" s="9">
        <v>4</v>
      </c>
      <c r="J30" s="9">
        <v>1</v>
      </c>
      <c r="K30" s="49">
        <v>0.25</v>
      </c>
      <c r="L30" s="9"/>
      <c r="M30" s="9"/>
      <c r="N30" s="9"/>
      <c r="O30" s="49"/>
      <c r="P30" s="9" t="s">
        <v>153</v>
      </c>
      <c r="Q30" s="9">
        <v>5</v>
      </c>
      <c r="R30" s="9">
        <v>0</v>
      </c>
      <c r="S30" s="49">
        <v>0</v>
      </c>
      <c r="T30" s="9"/>
      <c r="U30" s="9"/>
      <c r="V30" s="9"/>
      <c r="W30" s="49"/>
      <c r="X30" s="9"/>
      <c r="Y30" s="9"/>
      <c r="Z30" s="9"/>
      <c r="AA30" s="49"/>
      <c r="AB30" s="9"/>
      <c r="AC30" s="9"/>
      <c r="AD30" s="9"/>
      <c r="AE30" s="49"/>
      <c r="AF30" s="9" t="s">
        <v>91</v>
      </c>
      <c r="AG30" s="9">
        <v>7</v>
      </c>
      <c r="AH30" s="9">
        <v>1</v>
      </c>
      <c r="AI30" s="49">
        <v>0.14285714285714285</v>
      </c>
      <c r="AJ30" s="9">
        <f t="shared" si="0"/>
        <v>2</v>
      </c>
      <c r="AK30" s="49">
        <f t="shared" si="1"/>
        <v>0.1</v>
      </c>
      <c r="AL30" s="49">
        <f t="shared" si="2"/>
        <v>0.5</v>
      </c>
      <c r="AM30" s="66">
        <f t="shared" si="3"/>
        <v>20</v>
      </c>
    </row>
    <row r="31" spans="1:39">
      <c r="A31" s="82">
        <v>28</v>
      </c>
      <c r="B31" s="70" t="s">
        <v>114</v>
      </c>
      <c r="C31" s="70" t="s">
        <v>115</v>
      </c>
      <c r="D31" s="83" t="s">
        <v>109</v>
      </c>
      <c r="E31" s="83">
        <v>4</v>
      </c>
      <c r="F31" s="9">
        <v>0</v>
      </c>
      <c r="G31" s="49">
        <f>F31/4</f>
        <v>0</v>
      </c>
      <c r="H31" s="9" t="s">
        <v>109</v>
      </c>
      <c r="I31" s="9">
        <v>4</v>
      </c>
      <c r="J31" s="9">
        <v>0</v>
      </c>
      <c r="K31" s="49">
        <v>0</v>
      </c>
      <c r="L31" s="9" t="s">
        <v>109</v>
      </c>
      <c r="M31" s="9">
        <v>5</v>
      </c>
      <c r="N31" s="9">
        <v>0</v>
      </c>
      <c r="O31" s="49">
        <v>0</v>
      </c>
      <c r="P31" s="9" t="s">
        <v>109</v>
      </c>
      <c r="Q31" s="9">
        <v>4</v>
      </c>
      <c r="R31" s="9">
        <v>0</v>
      </c>
      <c r="S31" s="49">
        <v>0</v>
      </c>
      <c r="T31" s="9" t="s">
        <v>109</v>
      </c>
      <c r="U31" s="9">
        <v>6</v>
      </c>
      <c r="V31" s="9">
        <v>1</v>
      </c>
      <c r="W31" s="49">
        <v>0.16666666666666666</v>
      </c>
      <c r="X31" s="9" t="s">
        <v>109</v>
      </c>
      <c r="Y31" s="9">
        <v>5</v>
      </c>
      <c r="Z31" s="9">
        <v>0</v>
      </c>
      <c r="AA31" s="49">
        <v>0</v>
      </c>
      <c r="AB31" s="9" t="s">
        <v>109</v>
      </c>
      <c r="AC31" s="9">
        <v>8</v>
      </c>
      <c r="AD31" s="9">
        <v>0</v>
      </c>
      <c r="AE31" s="49">
        <v>0</v>
      </c>
      <c r="AF31" s="9" t="s">
        <v>109</v>
      </c>
      <c r="AG31" s="9">
        <v>4</v>
      </c>
      <c r="AH31" s="9">
        <v>1</v>
      </c>
      <c r="AI31" s="49">
        <v>0.25</v>
      </c>
      <c r="AJ31" s="9">
        <f t="shared" si="0"/>
        <v>2</v>
      </c>
      <c r="AK31" s="49">
        <f t="shared" si="1"/>
        <v>0.05</v>
      </c>
      <c r="AL31" s="49">
        <f t="shared" si="2"/>
        <v>0.25</v>
      </c>
      <c r="AM31" s="66">
        <f t="shared" si="3"/>
        <v>40</v>
      </c>
    </row>
    <row r="32" spans="1:39">
      <c r="A32" s="82">
        <v>29</v>
      </c>
      <c r="B32" s="70" t="s">
        <v>105</v>
      </c>
      <c r="C32" s="70" t="s">
        <v>93</v>
      </c>
      <c r="D32" s="83" t="s">
        <v>106</v>
      </c>
      <c r="E32" s="83">
        <v>4</v>
      </c>
      <c r="F32" s="9">
        <v>1</v>
      </c>
      <c r="G32" s="49">
        <f>F32/4</f>
        <v>0.25</v>
      </c>
      <c r="H32" s="9" t="s">
        <v>106</v>
      </c>
      <c r="I32" s="9">
        <v>6</v>
      </c>
      <c r="J32" s="9">
        <v>0</v>
      </c>
      <c r="K32" s="49">
        <v>0</v>
      </c>
      <c r="L32" s="9" t="s">
        <v>106</v>
      </c>
      <c r="M32" s="9">
        <v>9</v>
      </c>
      <c r="N32" s="9">
        <v>1</v>
      </c>
      <c r="O32" s="49">
        <v>0.1111111111111111</v>
      </c>
      <c r="P32" s="9" t="s">
        <v>106</v>
      </c>
      <c r="Q32" s="9">
        <v>5</v>
      </c>
      <c r="R32" s="9">
        <v>0</v>
      </c>
      <c r="S32" s="49">
        <v>0</v>
      </c>
      <c r="T32" s="9" t="s">
        <v>106</v>
      </c>
      <c r="U32" s="9">
        <v>5</v>
      </c>
      <c r="V32" s="9">
        <v>0</v>
      </c>
      <c r="W32" s="49">
        <v>0</v>
      </c>
      <c r="X32" s="9" t="s">
        <v>106</v>
      </c>
      <c r="Y32" s="9">
        <v>5</v>
      </c>
      <c r="Z32" s="9">
        <v>0</v>
      </c>
      <c r="AA32" s="49">
        <v>0</v>
      </c>
      <c r="AB32" s="9" t="s">
        <v>106</v>
      </c>
      <c r="AC32" s="9">
        <v>4</v>
      </c>
      <c r="AD32" s="9">
        <v>0</v>
      </c>
      <c r="AE32" s="49">
        <v>0</v>
      </c>
      <c r="AF32" s="9" t="s">
        <v>106</v>
      </c>
      <c r="AG32" s="9">
        <v>7</v>
      </c>
      <c r="AH32" s="9">
        <v>0</v>
      </c>
      <c r="AI32" s="49">
        <v>0</v>
      </c>
      <c r="AJ32" s="9">
        <f t="shared" si="0"/>
        <v>2</v>
      </c>
      <c r="AK32" s="49">
        <f t="shared" si="1"/>
        <v>4.4444444444444446E-2</v>
      </c>
      <c r="AL32" s="49">
        <f t="shared" si="2"/>
        <v>0.25</v>
      </c>
      <c r="AM32" s="66">
        <f t="shared" si="3"/>
        <v>45</v>
      </c>
    </row>
    <row r="33" spans="1:39">
      <c r="A33" s="82">
        <v>30</v>
      </c>
      <c r="B33" s="70" t="s">
        <v>227</v>
      </c>
      <c r="C33" s="70" t="s">
        <v>324</v>
      </c>
      <c r="D33" s="83"/>
      <c r="E33" s="83"/>
      <c r="F33" s="9"/>
      <c r="G33" s="49"/>
      <c r="H33" s="9"/>
      <c r="I33" s="9"/>
      <c r="J33" s="9"/>
      <c r="K33" s="49"/>
      <c r="L33" s="9"/>
      <c r="M33" s="9"/>
      <c r="N33" s="9"/>
      <c r="O33" s="49"/>
      <c r="P33" s="9"/>
      <c r="Q33" s="9"/>
      <c r="R33" s="9"/>
      <c r="S33" s="49"/>
      <c r="T33" s="9"/>
      <c r="U33" s="9"/>
      <c r="V33" s="9"/>
      <c r="W33" s="49"/>
      <c r="X33" s="9"/>
      <c r="Y33" s="9"/>
      <c r="Z33" s="9"/>
      <c r="AA33" s="49"/>
      <c r="AB33" s="9" t="s">
        <v>335</v>
      </c>
      <c r="AC33" s="9">
        <v>4</v>
      </c>
      <c r="AD33" s="9">
        <v>1</v>
      </c>
      <c r="AE33" s="49">
        <v>0.25</v>
      </c>
      <c r="AF33" s="9"/>
      <c r="AG33" s="9"/>
      <c r="AH33" s="9"/>
      <c r="AI33" s="49"/>
      <c r="AJ33" s="9">
        <f t="shared" si="0"/>
        <v>1</v>
      </c>
      <c r="AK33" s="49">
        <f t="shared" si="1"/>
        <v>0.25</v>
      </c>
      <c r="AL33" s="49">
        <f t="shared" si="2"/>
        <v>1</v>
      </c>
      <c r="AM33" s="66">
        <f t="shared" si="3"/>
        <v>4</v>
      </c>
    </row>
    <row r="34" spans="1:39">
      <c r="A34" s="82">
        <v>31</v>
      </c>
      <c r="B34" s="70" t="s">
        <v>161</v>
      </c>
      <c r="C34" s="70" t="s">
        <v>248</v>
      </c>
      <c r="D34" s="83"/>
      <c r="E34" s="83"/>
      <c r="F34" s="9"/>
      <c r="G34" s="49"/>
      <c r="H34" s="9"/>
      <c r="I34" s="9"/>
      <c r="J34" s="9"/>
      <c r="K34" s="49"/>
      <c r="L34" s="9"/>
      <c r="M34" s="9"/>
      <c r="N34" s="9"/>
      <c r="O34" s="49"/>
      <c r="P34" s="9" t="s">
        <v>153</v>
      </c>
      <c r="Q34" s="9">
        <v>5</v>
      </c>
      <c r="R34" s="9">
        <v>1</v>
      </c>
      <c r="S34" s="49">
        <v>0.2</v>
      </c>
      <c r="T34" s="9"/>
      <c r="U34" s="9"/>
      <c r="V34" s="9"/>
      <c r="W34" s="49"/>
      <c r="X34" s="9"/>
      <c r="Y34" s="9"/>
      <c r="Z34" s="9"/>
      <c r="AA34" s="49"/>
      <c r="AB34" s="9"/>
      <c r="AC34" s="9"/>
      <c r="AD34" s="9"/>
      <c r="AE34" s="49"/>
      <c r="AF34" s="9"/>
      <c r="AG34" s="9"/>
      <c r="AH34" s="9"/>
      <c r="AI34" s="49"/>
      <c r="AJ34" s="9">
        <f t="shared" si="0"/>
        <v>1</v>
      </c>
      <c r="AK34" s="49">
        <f t="shared" si="1"/>
        <v>0.2</v>
      </c>
      <c r="AL34" s="49">
        <f t="shared" si="2"/>
        <v>1</v>
      </c>
      <c r="AM34" s="66">
        <f t="shared" si="3"/>
        <v>5</v>
      </c>
    </row>
    <row r="35" spans="1:39">
      <c r="A35" s="82">
        <v>32</v>
      </c>
      <c r="B35" s="70" t="s">
        <v>292</v>
      </c>
      <c r="C35" s="70" t="s">
        <v>293</v>
      </c>
      <c r="D35" s="83"/>
      <c r="E35" s="83"/>
      <c r="F35" s="9"/>
      <c r="G35" s="49"/>
      <c r="H35" s="9"/>
      <c r="I35" s="9"/>
      <c r="J35" s="9"/>
      <c r="K35" s="49"/>
      <c r="L35" s="9"/>
      <c r="M35" s="9"/>
      <c r="N35" s="9"/>
      <c r="O35" s="49"/>
      <c r="P35" s="9"/>
      <c r="Q35" s="9"/>
      <c r="R35" s="9"/>
      <c r="S35" s="49"/>
      <c r="T35" s="9" t="s">
        <v>106</v>
      </c>
      <c r="U35" s="9">
        <v>5</v>
      </c>
      <c r="V35" s="9">
        <v>1</v>
      </c>
      <c r="W35" s="49">
        <v>0.2</v>
      </c>
      <c r="X35" s="9"/>
      <c r="Y35" s="9"/>
      <c r="Z35" s="9"/>
      <c r="AA35" s="49"/>
      <c r="AB35" s="9"/>
      <c r="AC35" s="9"/>
      <c r="AD35" s="9"/>
      <c r="AE35" s="49"/>
      <c r="AF35" s="9"/>
      <c r="AG35" s="9"/>
      <c r="AH35" s="9"/>
      <c r="AI35" s="49"/>
      <c r="AJ35" s="9">
        <f t="shared" si="0"/>
        <v>1</v>
      </c>
      <c r="AK35" s="49">
        <f t="shared" si="1"/>
        <v>0.2</v>
      </c>
      <c r="AL35" s="49">
        <f t="shared" si="2"/>
        <v>1</v>
      </c>
      <c r="AM35" s="66">
        <f t="shared" si="3"/>
        <v>5</v>
      </c>
    </row>
    <row r="36" spans="1:39">
      <c r="A36" s="82">
        <v>33</v>
      </c>
      <c r="B36" s="70" t="s">
        <v>253</v>
      </c>
      <c r="C36" s="70" t="s">
        <v>254</v>
      </c>
      <c r="D36" s="83"/>
      <c r="E36" s="83"/>
      <c r="F36" s="9"/>
      <c r="G36" s="49"/>
      <c r="H36" s="9"/>
      <c r="I36" s="9"/>
      <c r="J36" s="9"/>
      <c r="K36" s="49"/>
      <c r="L36" s="9"/>
      <c r="M36" s="9"/>
      <c r="N36" s="9"/>
      <c r="O36" s="49"/>
      <c r="P36" s="9" t="s">
        <v>246</v>
      </c>
      <c r="Q36" s="9">
        <v>5</v>
      </c>
      <c r="R36" s="9">
        <v>1</v>
      </c>
      <c r="S36" s="49">
        <v>0.2</v>
      </c>
      <c r="T36" s="9"/>
      <c r="U36" s="9"/>
      <c r="V36" s="9"/>
      <c r="W36" s="49"/>
      <c r="X36" s="9"/>
      <c r="Y36" s="9"/>
      <c r="Z36" s="9"/>
      <c r="AA36" s="49"/>
      <c r="AB36" s="9"/>
      <c r="AC36" s="9"/>
      <c r="AD36" s="9"/>
      <c r="AE36" s="49"/>
      <c r="AF36" s="9"/>
      <c r="AG36" s="9"/>
      <c r="AH36" s="9"/>
      <c r="AI36" s="49"/>
      <c r="AJ36" s="9">
        <f t="shared" ref="AJ36:AJ67" si="4">SUM(F36,J36,N36,R36,V36,Z36,AD36,AH36)</f>
        <v>1</v>
      </c>
      <c r="AK36" s="49">
        <f t="shared" ref="AK36:AK67" si="5">AJ36/AM36</f>
        <v>0.2</v>
      </c>
      <c r="AL36" s="49">
        <f t="shared" ref="AL36:AL67" si="6">AVERAGE(F36,Z36,J36,N36,R36,V36,AD36,AH36)</f>
        <v>1</v>
      </c>
      <c r="AM36" s="66">
        <f t="shared" ref="AM36:AM67" si="7">I36+M36+Q36+U36+Y36+AC36+AG36+E36</f>
        <v>5</v>
      </c>
    </row>
    <row r="37" spans="1:39">
      <c r="A37" s="82">
        <v>34</v>
      </c>
      <c r="B37" s="70" t="s">
        <v>161</v>
      </c>
      <c r="C37" s="70" t="s">
        <v>162</v>
      </c>
      <c r="D37" s="83"/>
      <c r="E37" s="83"/>
      <c r="F37" s="9"/>
      <c r="G37" s="49"/>
      <c r="H37" s="9" t="s">
        <v>88</v>
      </c>
      <c r="I37" s="9">
        <v>6</v>
      </c>
      <c r="J37" s="9">
        <v>1</v>
      </c>
      <c r="K37" s="49">
        <v>0.16666666666666666</v>
      </c>
      <c r="L37" s="9"/>
      <c r="M37" s="9"/>
      <c r="N37" s="9"/>
      <c r="O37" s="49"/>
      <c r="P37" s="9"/>
      <c r="Q37" s="9"/>
      <c r="R37" s="9"/>
      <c r="S37" s="49"/>
      <c r="T37" s="9"/>
      <c r="U37" s="9"/>
      <c r="V37" s="9"/>
      <c r="W37" s="49"/>
      <c r="X37" s="9"/>
      <c r="Y37" s="9"/>
      <c r="Z37" s="9"/>
      <c r="AA37" s="49"/>
      <c r="AB37" s="9"/>
      <c r="AC37" s="9"/>
      <c r="AD37" s="9"/>
      <c r="AE37" s="49"/>
      <c r="AF37" s="9"/>
      <c r="AG37" s="9"/>
      <c r="AH37" s="9"/>
      <c r="AI37" s="49"/>
      <c r="AJ37" s="9">
        <f t="shared" si="4"/>
        <v>1</v>
      </c>
      <c r="AK37" s="49">
        <f t="shared" si="5"/>
        <v>0.16666666666666666</v>
      </c>
      <c r="AL37" s="49">
        <f t="shared" si="6"/>
        <v>1</v>
      </c>
      <c r="AM37" s="66">
        <f t="shared" si="7"/>
        <v>6</v>
      </c>
    </row>
    <row r="38" spans="1:39">
      <c r="A38" s="82">
        <v>35</v>
      </c>
      <c r="B38" s="70" t="s">
        <v>179</v>
      </c>
      <c r="C38" s="70" t="s">
        <v>284</v>
      </c>
      <c r="D38" s="83"/>
      <c r="E38" s="83"/>
      <c r="F38" s="9"/>
      <c r="G38" s="49"/>
      <c r="H38" s="9"/>
      <c r="I38" s="9"/>
      <c r="J38" s="9"/>
      <c r="K38" s="49"/>
      <c r="L38" s="9"/>
      <c r="M38" s="9"/>
      <c r="N38" s="9"/>
      <c r="O38" s="49"/>
      <c r="P38" s="9"/>
      <c r="Q38" s="9"/>
      <c r="R38" s="9"/>
      <c r="S38" s="49"/>
      <c r="T38" s="9" t="s">
        <v>271</v>
      </c>
      <c r="U38" s="9">
        <v>6</v>
      </c>
      <c r="V38" s="9">
        <v>1</v>
      </c>
      <c r="W38" s="49">
        <v>0.16666666666666666</v>
      </c>
      <c r="X38" s="9"/>
      <c r="Y38" s="9"/>
      <c r="Z38" s="9"/>
      <c r="AA38" s="49"/>
      <c r="AB38" s="9"/>
      <c r="AC38" s="9"/>
      <c r="AD38" s="9"/>
      <c r="AE38" s="49"/>
      <c r="AF38" s="9"/>
      <c r="AG38" s="9"/>
      <c r="AH38" s="9"/>
      <c r="AI38" s="49"/>
      <c r="AJ38" s="9">
        <f t="shared" si="4"/>
        <v>1</v>
      </c>
      <c r="AK38" s="49">
        <f t="shared" si="5"/>
        <v>0.16666666666666666</v>
      </c>
      <c r="AL38" s="49">
        <f t="shared" si="6"/>
        <v>1</v>
      </c>
      <c r="AM38" s="66">
        <f t="shared" si="7"/>
        <v>6</v>
      </c>
    </row>
    <row r="39" spans="1:39">
      <c r="A39" s="82">
        <v>36</v>
      </c>
      <c r="B39" s="70" t="s">
        <v>186</v>
      </c>
      <c r="C39" s="70" t="s">
        <v>187</v>
      </c>
      <c r="D39" s="83"/>
      <c r="E39" s="83"/>
      <c r="F39" s="9"/>
      <c r="G39" s="49"/>
      <c r="H39" s="9" t="s">
        <v>193</v>
      </c>
      <c r="I39" s="9">
        <v>4</v>
      </c>
      <c r="J39" s="9">
        <v>1</v>
      </c>
      <c r="K39" s="49">
        <v>0.25</v>
      </c>
      <c r="L39" s="9"/>
      <c r="M39" s="9"/>
      <c r="N39" s="9"/>
      <c r="O39" s="49"/>
      <c r="P39" s="9"/>
      <c r="Q39" s="9"/>
      <c r="R39" s="9"/>
      <c r="S39" s="49"/>
      <c r="T39" s="9"/>
      <c r="U39" s="9"/>
      <c r="V39" s="9"/>
      <c r="W39" s="49"/>
      <c r="X39" s="9"/>
      <c r="Y39" s="9"/>
      <c r="Z39" s="9"/>
      <c r="AA39" s="49"/>
      <c r="AB39" s="9"/>
      <c r="AC39" s="9"/>
      <c r="AD39" s="9"/>
      <c r="AE39" s="49"/>
      <c r="AF39" s="9" t="s">
        <v>193</v>
      </c>
      <c r="AG39" s="9">
        <v>3</v>
      </c>
      <c r="AH39" s="9">
        <v>0</v>
      </c>
      <c r="AI39" s="49">
        <v>0</v>
      </c>
      <c r="AJ39" s="9">
        <f t="shared" si="4"/>
        <v>1</v>
      </c>
      <c r="AK39" s="49">
        <f t="shared" si="5"/>
        <v>0.14285714285714285</v>
      </c>
      <c r="AL39" s="49">
        <f t="shared" si="6"/>
        <v>0.5</v>
      </c>
      <c r="AM39" s="66">
        <f t="shared" si="7"/>
        <v>7</v>
      </c>
    </row>
    <row r="40" spans="1:39">
      <c r="A40" s="82">
        <v>37</v>
      </c>
      <c r="B40" s="70" t="s">
        <v>258</v>
      </c>
      <c r="C40" s="70" t="s">
        <v>275</v>
      </c>
      <c r="D40" s="83"/>
      <c r="E40" s="83"/>
      <c r="F40" s="9"/>
      <c r="G40" s="49"/>
      <c r="H40" s="9"/>
      <c r="I40" s="9"/>
      <c r="J40" s="9"/>
      <c r="K40" s="49"/>
      <c r="L40" s="9"/>
      <c r="M40" s="9"/>
      <c r="N40" s="9"/>
      <c r="O40" s="49"/>
      <c r="P40" s="9"/>
      <c r="Q40" s="9"/>
      <c r="R40" s="9"/>
      <c r="S40" s="49"/>
      <c r="T40" s="9" t="s">
        <v>194</v>
      </c>
      <c r="U40" s="9">
        <v>8</v>
      </c>
      <c r="V40" s="9">
        <v>1</v>
      </c>
      <c r="W40" s="49">
        <v>0.125</v>
      </c>
      <c r="X40" s="9"/>
      <c r="Y40" s="9"/>
      <c r="Z40" s="9"/>
      <c r="AA40" s="49"/>
      <c r="AB40" s="9"/>
      <c r="AC40" s="9"/>
      <c r="AD40" s="9"/>
      <c r="AE40" s="49"/>
      <c r="AF40" s="9"/>
      <c r="AG40" s="9"/>
      <c r="AH40" s="9"/>
      <c r="AI40" s="49"/>
      <c r="AJ40" s="9">
        <f t="shared" si="4"/>
        <v>1</v>
      </c>
      <c r="AK40" s="49">
        <f t="shared" si="5"/>
        <v>0.125</v>
      </c>
      <c r="AL40" s="49">
        <f t="shared" si="6"/>
        <v>1</v>
      </c>
      <c r="AM40" s="66">
        <f t="shared" si="7"/>
        <v>8</v>
      </c>
    </row>
    <row r="41" spans="1:39">
      <c r="A41" s="82">
        <v>38</v>
      </c>
      <c r="B41" s="70" t="s">
        <v>251</v>
      </c>
      <c r="C41" s="70" t="s">
        <v>250</v>
      </c>
      <c r="D41" s="83"/>
      <c r="E41" s="83"/>
      <c r="F41" s="9"/>
      <c r="G41" s="49"/>
      <c r="H41" s="9"/>
      <c r="I41" s="9"/>
      <c r="J41" s="9"/>
      <c r="K41" s="49"/>
      <c r="L41" s="9"/>
      <c r="M41" s="9"/>
      <c r="N41" s="9"/>
      <c r="O41" s="49"/>
      <c r="P41" s="9" t="s">
        <v>245</v>
      </c>
      <c r="Q41" s="9">
        <v>9</v>
      </c>
      <c r="R41" s="9">
        <v>1</v>
      </c>
      <c r="S41" s="49">
        <v>0.1111111111111111</v>
      </c>
      <c r="T41" s="9"/>
      <c r="U41" s="9"/>
      <c r="V41" s="9"/>
      <c r="W41" s="49"/>
      <c r="X41" s="9"/>
      <c r="Y41" s="9"/>
      <c r="Z41" s="9"/>
      <c r="AA41" s="49"/>
      <c r="AB41" s="9"/>
      <c r="AC41" s="9"/>
      <c r="AD41" s="9"/>
      <c r="AE41" s="49"/>
      <c r="AF41" s="9"/>
      <c r="AG41" s="9"/>
      <c r="AH41" s="9"/>
      <c r="AI41" s="49"/>
      <c r="AJ41" s="9">
        <f t="shared" si="4"/>
        <v>1</v>
      </c>
      <c r="AK41" s="49">
        <f t="shared" si="5"/>
        <v>0.1111111111111111</v>
      </c>
      <c r="AL41" s="49">
        <f t="shared" si="6"/>
        <v>1</v>
      </c>
      <c r="AM41" s="66">
        <f t="shared" si="7"/>
        <v>9</v>
      </c>
    </row>
    <row r="42" spans="1:39">
      <c r="A42" s="82">
        <v>39</v>
      </c>
      <c r="B42" s="70" t="s">
        <v>223</v>
      </c>
      <c r="C42" s="70" t="s">
        <v>224</v>
      </c>
      <c r="D42" s="83"/>
      <c r="E42" s="83"/>
      <c r="F42" s="9"/>
      <c r="G42" s="49"/>
      <c r="H42" s="9"/>
      <c r="I42" s="9"/>
      <c r="J42" s="9"/>
      <c r="K42" s="49"/>
      <c r="L42" s="9" t="s">
        <v>240</v>
      </c>
      <c r="M42" s="9">
        <v>9</v>
      </c>
      <c r="N42" s="9">
        <v>1</v>
      </c>
      <c r="O42" s="49">
        <v>0.1111111111111111</v>
      </c>
      <c r="P42" s="9"/>
      <c r="Q42" s="9"/>
      <c r="R42" s="9"/>
      <c r="S42" s="49"/>
      <c r="T42" s="9"/>
      <c r="U42" s="9"/>
      <c r="V42" s="9"/>
      <c r="W42" s="49"/>
      <c r="X42" s="9"/>
      <c r="Y42" s="9"/>
      <c r="Z42" s="9"/>
      <c r="AA42" s="49"/>
      <c r="AB42" s="9"/>
      <c r="AC42" s="9"/>
      <c r="AD42" s="9"/>
      <c r="AE42" s="49"/>
      <c r="AF42" s="9"/>
      <c r="AG42" s="9"/>
      <c r="AH42" s="9"/>
      <c r="AI42" s="49"/>
      <c r="AJ42" s="9">
        <f t="shared" si="4"/>
        <v>1</v>
      </c>
      <c r="AK42" s="49">
        <f t="shared" si="5"/>
        <v>0.1111111111111111</v>
      </c>
      <c r="AL42" s="49">
        <f t="shared" si="6"/>
        <v>1</v>
      </c>
      <c r="AM42" s="66">
        <f t="shared" si="7"/>
        <v>9</v>
      </c>
    </row>
    <row r="43" spans="1:39">
      <c r="A43" s="82">
        <v>40</v>
      </c>
      <c r="B43" s="70" t="s">
        <v>210</v>
      </c>
      <c r="C43" s="70" t="s">
        <v>211</v>
      </c>
      <c r="D43" s="83"/>
      <c r="E43" s="83"/>
      <c r="F43" s="9"/>
      <c r="G43" s="49"/>
      <c r="H43" s="9"/>
      <c r="I43" s="9"/>
      <c r="J43" s="9"/>
      <c r="K43" s="49"/>
      <c r="L43" s="9" t="s">
        <v>236</v>
      </c>
      <c r="M43" s="9">
        <v>9</v>
      </c>
      <c r="N43" s="9">
        <v>1</v>
      </c>
      <c r="O43" s="49">
        <v>0.1111111111111111</v>
      </c>
      <c r="P43" s="9"/>
      <c r="Q43" s="9"/>
      <c r="R43" s="9"/>
      <c r="S43" s="49"/>
      <c r="T43" s="9"/>
      <c r="U43" s="9"/>
      <c r="V43" s="9"/>
      <c r="W43" s="49"/>
      <c r="X43" s="9"/>
      <c r="Y43" s="9"/>
      <c r="Z43" s="9"/>
      <c r="AA43" s="49"/>
      <c r="AB43" s="9"/>
      <c r="AC43" s="9"/>
      <c r="AD43" s="9"/>
      <c r="AE43" s="49"/>
      <c r="AF43" s="9"/>
      <c r="AG43" s="9"/>
      <c r="AH43" s="9"/>
      <c r="AI43" s="49"/>
      <c r="AJ43" s="9">
        <f t="shared" si="4"/>
        <v>1</v>
      </c>
      <c r="AK43" s="49">
        <f t="shared" si="5"/>
        <v>0.1111111111111111</v>
      </c>
      <c r="AL43" s="49">
        <f t="shared" si="6"/>
        <v>1</v>
      </c>
      <c r="AM43" s="66">
        <f t="shared" si="7"/>
        <v>9</v>
      </c>
    </row>
    <row r="44" spans="1:39">
      <c r="A44" s="82">
        <v>41</v>
      </c>
      <c r="B44" s="70" t="s">
        <v>189</v>
      </c>
      <c r="C44" s="70" t="s">
        <v>190</v>
      </c>
      <c r="D44" s="83"/>
      <c r="E44" s="83"/>
      <c r="F44" s="9"/>
      <c r="G44" s="49"/>
      <c r="H44" s="9" t="s">
        <v>194</v>
      </c>
      <c r="I44" s="9">
        <v>4</v>
      </c>
      <c r="J44" s="9">
        <v>0</v>
      </c>
      <c r="K44" s="49">
        <v>0</v>
      </c>
      <c r="L44" s="9"/>
      <c r="M44" s="9"/>
      <c r="N44" s="9"/>
      <c r="O44" s="49"/>
      <c r="P44" s="9"/>
      <c r="Q44" s="9"/>
      <c r="R44" s="9"/>
      <c r="S44" s="49"/>
      <c r="T44" s="9" t="s">
        <v>274</v>
      </c>
      <c r="U44" s="9">
        <v>8</v>
      </c>
      <c r="V44" s="9">
        <v>1</v>
      </c>
      <c r="W44" s="49">
        <v>0.125</v>
      </c>
      <c r="X44" s="9"/>
      <c r="Y44" s="9"/>
      <c r="Z44" s="9"/>
      <c r="AA44" s="49"/>
      <c r="AB44" s="9"/>
      <c r="AC44" s="9"/>
      <c r="AD44" s="9"/>
      <c r="AE44" s="49"/>
      <c r="AF44" s="9"/>
      <c r="AG44" s="9"/>
      <c r="AH44" s="9"/>
      <c r="AI44" s="49"/>
      <c r="AJ44" s="9">
        <f t="shared" si="4"/>
        <v>1</v>
      </c>
      <c r="AK44" s="49">
        <f t="shared" si="5"/>
        <v>8.3333333333333329E-2</v>
      </c>
      <c r="AL44" s="49">
        <f t="shared" si="6"/>
        <v>0.5</v>
      </c>
      <c r="AM44" s="66">
        <f t="shared" si="7"/>
        <v>12</v>
      </c>
    </row>
    <row r="45" spans="1:39">
      <c r="A45" s="82">
        <v>42</v>
      </c>
      <c r="B45" s="70" t="s">
        <v>183</v>
      </c>
      <c r="C45" s="70" t="s">
        <v>184</v>
      </c>
      <c r="D45" s="83"/>
      <c r="E45" s="83"/>
      <c r="F45" s="9"/>
      <c r="G45" s="49"/>
      <c r="H45" s="9" t="s">
        <v>193</v>
      </c>
      <c r="I45" s="9">
        <v>4</v>
      </c>
      <c r="J45" s="9">
        <v>0</v>
      </c>
      <c r="K45" s="49">
        <v>0</v>
      </c>
      <c r="L45" s="9"/>
      <c r="M45" s="9"/>
      <c r="N45" s="9"/>
      <c r="O45" s="49"/>
      <c r="P45" s="9" t="s">
        <v>88</v>
      </c>
      <c r="Q45" s="9">
        <v>8</v>
      </c>
      <c r="R45" s="9">
        <v>1</v>
      </c>
      <c r="S45" s="49">
        <v>0.125</v>
      </c>
      <c r="T45" s="9"/>
      <c r="U45" s="9"/>
      <c r="V45" s="9"/>
      <c r="W45" s="49"/>
      <c r="X45" s="9"/>
      <c r="Y45" s="9"/>
      <c r="Z45" s="9"/>
      <c r="AA45" s="49"/>
      <c r="AB45" s="9"/>
      <c r="AC45" s="9"/>
      <c r="AD45" s="9"/>
      <c r="AE45" s="49"/>
      <c r="AF45" s="9" t="s">
        <v>88</v>
      </c>
      <c r="AG45" s="9">
        <v>4</v>
      </c>
      <c r="AH45" s="9">
        <v>0</v>
      </c>
      <c r="AI45" s="49">
        <v>0</v>
      </c>
      <c r="AJ45" s="9">
        <f t="shared" si="4"/>
        <v>1</v>
      </c>
      <c r="AK45" s="49">
        <f t="shared" si="5"/>
        <v>6.25E-2</v>
      </c>
      <c r="AL45" s="49">
        <f t="shared" si="6"/>
        <v>0.33333333333333331</v>
      </c>
      <c r="AM45" s="66">
        <f t="shared" si="7"/>
        <v>16</v>
      </c>
    </row>
    <row r="46" spans="1:39">
      <c r="A46" s="82">
        <v>43</v>
      </c>
      <c r="B46" s="70" t="s">
        <v>171</v>
      </c>
      <c r="C46" s="70" t="s">
        <v>172</v>
      </c>
      <c r="D46" s="83"/>
      <c r="E46" s="83"/>
      <c r="F46" s="9"/>
      <c r="G46" s="49"/>
      <c r="H46" s="9" t="s">
        <v>106</v>
      </c>
      <c r="I46" s="9">
        <v>6</v>
      </c>
      <c r="J46" s="9">
        <v>1</v>
      </c>
      <c r="K46" s="49">
        <v>0.16666666666666666</v>
      </c>
      <c r="L46" s="9" t="s">
        <v>106</v>
      </c>
      <c r="M46" s="9">
        <v>9</v>
      </c>
      <c r="N46" s="9">
        <v>0</v>
      </c>
      <c r="O46" s="49">
        <v>0</v>
      </c>
      <c r="P46" s="9"/>
      <c r="Q46" s="9"/>
      <c r="R46" s="9"/>
      <c r="S46" s="49"/>
      <c r="T46" s="9"/>
      <c r="U46" s="9"/>
      <c r="V46" s="9"/>
      <c r="W46" s="49"/>
      <c r="X46" s="9"/>
      <c r="Y46" s="9"/>
      <c r="Z46" s="9"/>
      <c r="AA46" s="49"/>
      <c r="AB46" s="9"/>
      <c r="AC46" s="9"/>
      <c r="AD46" s="9"/>
      <c r="AE46" s="49"/>
      <c r="AF46" s="9" t="s">
        <v>106</v>
      </c>
      <c r="AG46" s="9">
        <v>7</v>
      </c>
      <c r="AH46" s="9">
        <v>0</v>
      </c>
      <c r="AI46" s="49">
        <v>0</v>
      </c>
      <c r="AJ46" s="9">
        <f t="shared" si="4"/>
        <v>1</v>
      </c>
      <c r="AK46" s="49">
        <f t="shared" si="5"/>
        <v>4.5454545454545456E-2</v>
      </c>
      <c r="AL46" s="49">
        <f t="shared" si="6"/>
        <v>0.33333333333333331</v>
      </c>
      <c r="AM46" s="66">
        <f t="shared" si="7"/>
        <v>22</v>
      </c>
    </row>
    <row r="47" spans="1:39">
      <c r="A47" s="82">
        <v>44</v>
      </c>
      <c r="B47" s="70" t="s">
        <v>229</v>
      </c>
      <c r="C47" s="70" t="s">
        <v>230</v>
      </c>
      <c r="D47" s="83"/>
      <c r="E47" s="83"/>
      <c r="F47" s="9"/>
      <c r="G47" s="49"/>
      <c r="H47" s="9"/>
      <c r="I47" s="9"/>
      <c r="J47" s="9"/>
      <c r="K47" s="49"/>
      <c r="L47" s="9" t="s">
        <v>240</v>
      </c>
      <c r="M47" s="9">
        <v>9</v>
      </c>
      <c r="N47" s="9">
        <v>0</v>
      </c>
      <c r="O47" s="49">
        <v>0</v>
      </c>
      <c r="P47" s="9" t="s">
        <v>106</v>
      </c>
      <c r="Q47" s="9">
        <v>5</v>
      </c>
      <c r="R47" s="9">
        <v>1</v>
      </c>
      <c r="S47" s="49">
        <v>0.2</v>
      </c>
      <c r="T47" s="9"/>
      <c r="U47" s="9"/>
      <c r="V47" s="9"/>
      <c r="W47" s="49"/>
      <c r="X47" s="9"/>
      <c r="Y47" s="9"/>
      <c r="Z47" s="9"/>
      <c r="AA47" s="49"/>
      <c r="AB47" s="9" t="s">
        <v>106</v>
      </c>
      <c r="AC47" s="9">
        <v>4</v>
      </c>
      <c r="AD47" s="9">
        <v>0</v>
      </c>
      <c r="AE47" s="49">
        <v>0</v>
      </c>
      <c r="AF47" s="9" t="s">
        <v>106</v>
      </c>
      <c r="AG47" s="9">
        <v>7</v>
      </c>
      <c r="AH47" s="9">
        <v>0</v>
      </c>
      <c r="AI47" s="49">
        <v>0</v>
      </c>
      <c r="AJ47" s="9">
        <f t="shared" si="4"/>
        <v>1</v>
      </c>
      <c r="AK47" s="49">
        <f t="shared" si="5"/>
        <v>0.04</v>
      </c>
      <c r="AL47" s="49">
        <f t="shared" si="6"/>
        <v>0.25</v>
      </c>
      <c r="AM47" s="66">
        <f t="shared" si="7"/>
        <v>25</v>
      </c>
    </row>
    <row r="48" spans="1:39">
      <c r="A48" s="82">
        <v>45</v>
      </c>
      <c r="B48" s="70" t="s">
        <v>325</v>
      </c>
      <c r="C48" s="70" t="s">
        <v>326</v>
      </c>
      <c r="D48" s="83"/>
      <c r="E48" s="83"/>
      <c r="F48" s="9"/>
      <c r="G48" s="49"/>
      <c r="H48" s="9"/>
      <c r="I48" s="9"/>
      <c r="J48" s="9"/>
      <c r="K48" s="49"/>
      <c r="L48" s="9"/>
      <c r="M48" s="9"/>
      <c r="N48" s="9"/>
      <c r="O48" s="49"/>
      <c r="P48" s="9"/>
      <c r="Q48" s="9"/>
      <c r="R48" s="9"/>
      <c r="S48" s="49"/>
      <c r="T48" s="9"/>
      <c r="U48" s="9"/>
      <c r="V48" s="9"/>
      <c r="W48" s="49"/>
      <c r="X48" s="9"/>
      <c r="Y48" s="9"/>
      <c r="Z48" s="9"/>
      <c r="AA48" s="49"/>
      <c r="AB48" s="9" t="s">
        <v>191</v>
      </c>
      <c r="AC48" s="9">
        <v>4</v>
      </c>
      <c r="AD48" s="9">
        <v>0</v>
      </c>
      <c r="AE48" s="49">
        <v>0</v>
      </c>
      <c r="AF48" s="9"/>
      <c r="AG48" s="9"/>
      <c r="AH48" s="9"/>
      <c r="AI48" s="49"/>
      <c r="AJ48" s="9">
        <f t="shared" si="4"/>
        <v>0</v>
      </c>
      <c r="AK48" s="49">
        <f t="shared" si="5"/>
        <v>0</v>
      </c>
      <c r="AL48" s="49">
        <f t="shared" si="6"/>
        <v>0</v>
      </c>
      <c r="AM48" s="66">
        <f t="shared" si="7"/>
        <v>4</v>
      </c>
    </row>
    <row r="49" spans="1:39">
      <c r="A49" s="82">
        <v>46</v>
      </c>
      <c r="B49" s="70" t="s">
        <v>155</v>
      </c>
      <c r="C49" s="70" t="s">
        <v>156</v>
      </c>
      <c r="D49" s="83"/>
      <c r="E49" s="83"/>
      <c r="F49" s="9"/>
      <c r="G49" s="49"/>
      <c r="H49" s="9" t="s">
        <v>153</v>
      </c>
      <c r="I49" s="9">
        <v>4</v>
      </c>
      <c r="J49" s="9">
        <v>0</v>
      </c>
      <c r="K49" s="49">
        <v>0</v>
      </c>
      <c r="L49" s="9"/>
      <c r="M49" s="9"/>
      <c r="N49" s="9"/>
      <c r="O49" s="49"/>
      <c r="P49" s="9"/>
      <c r="Q49" s="9"/>
      <c r="R49" s="9"/>
      <c r="S49" s="49"/>
      <c r="T49" s="9"/>
      <c r="U49" s="9"/>
      <c r="V49" s="9"/>
      <c r="W49" s="49"/>
      <c r="X49" s="9"/>
      <c r="Y49" s="9"/>
      <c r="Z49" s="9"/>
      <c r="AA49" s="49"/>
      <c r="AB49" s="9"/>
      <c r="AC49" s="9"/>
      <c r="AD49" s="9"/>
      <c r="AE49" s="49"/>
      <c r="AF49" s="9"/>
      <c r="AG49" s="9"/>
      <c r="AH49" s="9"/>
      <c r="AI49" s="49"/>
      <c r="AJ49" s="9">
        <f t="shared" si="4"/>
        <v>0</v>
      </c>
      <c r="AK49" s="49">
        <f t="shared" si="5"/>
        <v>0</v>
      </c>
      <c r="AL49" s="49">
        <f t="shared" si="6"/>
        <v>0</v>
      </c>
      <c r="AM49" s="66">
        <f t="shared" si="7"/>
        <v>4</v>
      </c>
    </row>
    <row r="50" spans="1:39">
      <c r="A50" s="82">
        <v>47</v>
      </c>
      <c r="B50" s="70" t="s">
        <v>157</v>
      </c>
      <c r="C50" s="70" t="s">
        <v>158</v>
      </c>
      <c r="D50" s="83"/>
      <c r="E50" s="83"/>
      <c r="F50" s="9"/>
      <c r="G50" s="49"/>
      <c r="H50" s="9" t="s">
        <v>191</v>
      </c>
      <c r="I50" s="9">
        <v>7</v>
      </c>
      <c r="J50" s="9">
        <v>0</v>
      </c>
      <c r="K50" s="49">
        <v>0</v>
      </c>
      <c r="L50" s="9"/>
      <c r="M50" s="9"/>
      <c r="N50" s="9"/>
      <c r="O50" s="49"/>
      <c r="P50" s="9"/>
      <c r="Q50" s="9"/>
      <c r="R50" s="9"/>
      <c r="S50" s="49"/>
      <c r="T50" s="9"/>
      <c r="U50" s="9"/>
      <c r="V50" s="9"/>
      <c r="W50" s="49"/>
      <c r="X50" s="9"/>
      <c r="Y50" s="9"/>
      <c r="Z50" s="9"/>
      <c r="AA50" s="49"/>
      <c r="AB50" s="9"/>
      <c r="AC50" s="9"/>
      <c r="AD50" s="9"/>
      <c r="AE50" s="49"/>
      <c r="AF50" s="9"/>
      <c r="AG50" s="9"/>
      <c r="AH50" s="9"/>
      <c r="AI50" s="49"/>
      <c r="AJ50" s="9">
        <f t="shared" si="4"/>
        <v>0</v>
      </c>
      <c r="AK50" s="49">
        <f t="shared" si="5"/>
        <v>0</v>
      </c>
      <c r="AL50" s="49">
        <f t="shared" si="6"/>
        <v>0</v>
      </c>
      <c r="AM50" s="66">
        <f t="shared" si="7"/>
        <v>7</v>
      </c>
    </row>
    <row r="51" spans="1:39">
      <c r="A51" s="82">
        <v>48</v>
      </c>
      <c r="B51" s="70" t="s">
        <v>159</v>
      </c>
      <c r="C51" s="70" t="s">
        <v>160</v>
      </c>
      <c r="D51" s="83"/>
      <c r="E51" s="83"/>
      <c r="F51" s="9"/>
      <c r="G51" s="49"/>
      <c r="H51" s="9" t="s">
        <v>194</v>
      </c>
      <c r="I51" s="9">
        <v>4</v>
      </c>
      <c r="J51" s="9">
        <v>0</v>
      </c>
      <c r="K51" s="49">
        <v>0</v>
      </c>
      <c r="L51" s="9"/>
      <c r="M51" s="9"/>
      <c r="N51" s="9"/>
      <c r="O51" s="49"/>
      <c r="P51" s="9"/>
      <c r="Q51" s="9"/>
      <c r="R51" s="9"/>
      <c r="S51" s="49"/>
      <c r="T51" s="9" t="s">
        <v>194</v>
      </c>
      <c r="U51" s="9">
        <v>8</v>
      </c>
      <c r="V51" s="9">
        <v>0</v>
      </c>
      <c r="W51" s="49">
        <v>0</v>
      </c>
      <c r="X51" s="9"/>
      <c r="Y51" s="9"/>
      <c r="Z51" s="9"/>
      <c r="AA51" s="49"/>
      <c r="AB51" s="9"/>
      <c r="AC51" s="9"/>
      <c r="AD51" s="9"/>
      <c r="AE51" s="49"/>
      <c r="AF51" s="9"/>
      <c r="AG51" s="9"/>
      <c r="AH51" s="9"/>
      <c r="AI51" s="49"/>
      <c r="AJ51" s="9">
        <f t="shared" si="4"/>
        <v>0</v>
      </c>
      <c r="AK51" s="49">
        <f t="shared" si="5"/>
        <v>0</v>
      </c>
      <c r="AL51" s="49">
        <f t="shared" si="6"/>
        <v>0</v>
      </c>
      <c r="AM51" s="66">
        <f t="shared" si="7"/>
        <v>12</v>
      </c>
    </row>
    <row r="52" spans="1:39">
      <c r="A52" s="82">
        <v>49</v>
      </c>
      <c r="B52" s="70" t="s">
        <v>97</v>
      </c>
      <c r="C52" s="70" t="s">
        <v>247</v>
      </c>
      <c r="D52" s="83"/>
      <c r="E52" s="83"/>
      <c r="F52" s="9"/>
      <c r="G52" s="49"/>
      <c r="H52" s="9"/>
      <c r="I52" s="9"/>
      <c r="J52" s="9"/>
      <c r="K52" s="49"/>
      <c r="L52" s="9"/>
      <c r="M52" s="9"/>
      <c r="N52" s="9"/>
      <c r="O52" s="49"/>
      <c r="P52" s="9" t="s">
        <v>246</v>
      </c>
      <c r="Q52" s="9">
        <v>5</v>
      </c>
      <c r="R52" s="9">
        <v>0</v>
      </c>
      <c r="S52" s="49">
        <v>0</v>
      </c>
      <c r="T52" s="9"/>
      <c r="U52" s="9"/>
      <c r="V52" s="9"/>
      <c r="W52" s="49"/>
      <c r="X52" s="9"/>
      <c r="Y52" s="9"/>
      <c r="Z52" s="9"/>
      <c r="AA52" s="49"/>
      <c r="AB52" s="9"/>
      <c r="AC52" s="9"/>
      <c r="AD52" s="9"/>
      <c r="AE52" s="49"/>
      <c r="AF52" s="9"/>
      <c r="AG52" s="9"/>
      <c r="AH52" s="9"/>
      <c r="AI52" s="49"/>
      <c r="AJ52" s="9">
        <f t="shared" si="4"/>
        <v>0</v>
      </c>
      <c r="AK52" s="49">
        <f t="shared" si="5"/>
        <v>0</v>
      </c>
      <c r="AL52" s="49">
        <f t="shared" si="6"/>
        <v>0</v>
      </c>
      <c r="AM52" s="66">
        <f t="shared" si="7"/>
        <v>5</v>
      </c>
    </row>
    <row r="53" spans="1:39">
      <c r="A53" s="82">
        <v>50</v>
      </c>
      <c r="B53" s="70" t="s">
        <v>337</v>
      </c>
      <c r="C53" s="70" t="s">
        <v>162</v>
      </c>
      <c r="D53" s="83"/>
      <c r="E53" s="83"/>
      <c r="F53" s="9"/>
      <c r="G53" s="49"/>
      <c r="H53" s="9"/>
      <c r="I53" s="9"/>
      <c r="J53" s="9"/>
      <c r="K53" s="49"/>
      <c r="L53" s="9"/>
      <c r="M53" s="9"/>
      <c r="N53" s="9"/>
      <c r="O53" s="49"/>
      <c r="P53" s="9"/>
      <c r="Q53" s="9"/>
      <c r="R53" s="9"/>
      <c r="S53" s="49"/>
      <c r="T53" s="9"/>
      <c r="U53" s="9"/>
      <c r="V53" s="9"/>
      <c r="W53" s="49"/>
      <c r="X53" s="9"/>
      <c r="Y53" s="9"/>
      <c r="Z53" s="9"/>
      <c r="AA53" s="49"/>
      <c r="AB53" s="9"/>
      <c r="AC53" s="9"/>
      <c r="AD53" s="9"/>
      <c r="AE53" s="49"/>
      <c r="AF53" s="9" t="s">
        <v>193</v>
      </c>
      <c r="AG53" s="9">
        <v>3</v>
      </c>
      <c r="AH53" s="9">
        <v>0</v>
      </c>
      <c r="AI53" s="49">
        <v>0</v>
      </c>
      <c r="AJ53" s="9">
        <f t="shared" si="4"/>
        <v>0</v>
      </c>
      <c r="AK53" s="49">
        <f t="shared" si="5"/>
        <v>0</v>
      </c>
      <c r="AL53" s="49">
        <f t="shared" si="6"/>
        <v>0</v>
      </c>
      <c r="AM53" s="66">
        <f t="shared" si="7"/>
        <v>3</v>
      </c>
    </row>
    <row r="54" spans="1:39">
      <c r="A54" s="82">
        <v>51</v>
      </c>
      <c r="B54" s="70" t="s">
        <v>183</v>
      </c>
      <c r="C54" s="70" t="s">
        <v>276</v>
      </c>
      <c r="D54" s="83"/>
      <c r="E54" s="83"/>
      <c r="F54" s="9"/>
      <c r="G54" s="49"/>
      <c r="H54" s="9"/>
      <c r="I54" s="9"/>
      <c r="J54" s="9"/>
      <c r="K54" s="49"/>
      <c r="L54" s="9"/>
      <c r="M54" s="9"/>
      <c r="N54" s="9"/>
      <c r="O54" s="49"/>
      <c r="P54" s="9"/>
      <c r="Q54" s="9"/>
      <c r="R54" s="9"/>
      <c r="S54" s="49"/>
      <c r="T54" s="9" t="s">
        <v>271</v>
      </c>
      <c r="U54" s="9">
        <v>6</v>
      </c>
      <c r="V54" s="9">
        <v>0</v>
      </c>
      <c r="W54" s="49">
        <v>0</v>
      </c>
      <c r="X54" s="9"/>
      <c r="Y54" s="9"/>
      <c r="Z54" s="9"/>
      <c r="AA54" s="49"/>
      <c r="AB54" s="9"/>
      <c r="AC54" s="9"/>
      <c r="AD54" s="9"/>
      <c r="AE54" s="49"/>
      <c r="AF54" s="9"/>
      <c r="AG54" s="9"/>
      <c r="AH54" s="9"/>
      <c r="AI54" s="49"/>
      <c r="AJ54" s="9">
        <f t="shared" si="4"/>
        <v>0</v>
      </c>
      <c r="AK54" s="49">
        <f t="shared" si="5"/>
        <v>0</v>
      </c>
      <c r="AL54" s="49">
        <f t="shared" si="6"/>
        <v>0</v>
      </c>
      <c r="AM54" s="66">
        <f t="shared" si="7"/>
        <v>6</v>
      </c>
    </row>
    <row r="55" spans="1:39">
      <c r="A55" s="82">
        <v>52</v>
      </c>
      <c r="B55" s="70" t="s">
        <v>277</v>
      </c>
      <c r="C55" s="70" t="s">
        <v>278</v>
      </c>
      <c r="D55" s="83"/>
      <c r="E55" s="83"/>
      <c r="F55" s="9"/>
      <c r="G55" s="49"/>
      <c r="H55" s="9"/>
      <c r="I55" s="9"/>
      <c r="J55" s="9"/>
      <c r="K55" s="49"/>
      <c r="L55" s="9"/>
      <c r="M55" s="9"/>
      <c r="N55" s="9"/>
      <c r="O55" s="49"/>
      <c r="P55" s="9"/>
      <c r="Q55" s="9"/>
      <c r="R55" s="9"/>
      <c r="S55" s="49"/>
      <c r="T55" s="9" t="s">
        <v>273</v>
      </c>
      <c r="U55" s="9">
        <v>9</v>
      </c>
      <c r="V55" s="9">
        <v>0</v>
      </c>
      <c r="W55" s="49">
        <v>0</v>
      </c>
      <c r="X55" s="9"/>
      <c r="Y55" s="9"/>
      <c r="Z55" s="9"/>
      <c r="AA55" s="49"/>
      <c r="AB55" s="9"/>
      <c r="AC55" s="9"/>
      <c r="AD55" s="9"/>
      <c r="AE55" s="49"/>
      <c r="AF55" s="9" t="s">
        <v>194</v>
      </c>
      <c r="AG55" s="9">
        <v>4</v>
      </c>
      <c r="AH55" s="9">
        <v>0</v>
      </c>
      <c r="AI55" s="49">
        <v>0</v>
      </c>
      <c r="AJ55" s="9">
        <f t="shared" si="4"/>
        <v>0</v>
      </c>
      <c r="AK55" s="49">
        <f t="shared" si="5"/>
        <v>0</v>
      </c>
      <c r="AL55" s="49">
        <f t="shared" si="6"/>
        <v>0</v>
      </c>
      <c r="AM55" s="66">
        <f t="shared" si="7"/>
        <v>13</v>
      </c>
    </row>
    <row r="56" spans="1:39">
      <c r="A56" s="82">
        <v>53</v>
      </c>
      <c r="B56" s="70" t="s">
        <v>163</v>
      </c>
      <c r="C56" s="70" t="s">
        <v>164</v>
      </c>
      <c r="D56" s="83"/>
      <c r="E56" s="83"/>
      <c r="F56" s="9"/>
      <c r="G56" s="49"/>
      <c r="H56" s="9" t="s">
        <v>191</v>
      </c>
      <c r="I56" s="9">
        <v>7</v>
      </c>
      <c r="J56" s="9">
        <v>0</v>
      </c>
      <c r="K56" s="49">
        <v>0</v>
      </c>
      <c r="L56" s="9"/>
      <c r="M56" s="9"/>
      <c r="N56" s="9"/>
      <c r="O56" s="49"/>
      <c r="P56" s="9"/>
      <c r="Q56" s="9"/>
      <c r="R56" s="9"/>
      <c r="S56" s="49"/>
      <c r="T56" s="9"/>
      <c r="U56" s="9"/>
      <c r="V56" s="9"/>
      <c r="W56" s="49"/>
      <c r="X56" s="9"/>
      <c r="Y56" s="9"/>
      <c r="Z56" s="9"/>
      <c r="AA56" s="49"/>
      <c r="AB56" s="9" t="s">
        <v>191</v>
      </c>
      <c r="AC56" s="9">
        <v>4</v>
      </c>
      <c r="AD56" s="9">
        <v>0</v>
      </c>
      <c r="AE56" s="49">
        <v>0</v>
      </c>
      <c r="AF56" s="9"/>
      <c r="AG56" s="9"/>
      <c r="AH56" s="9"/>
      <c r="AI56" s="49"/>
      <c r="AJ56" s="9">
        <f t="shared" si="4"/>
        <v>0</v>
      </c>
      <c r="AK56" s="49">
        <f t="shared" si="5"/>
        <v>0</v>
      </c>
      <c r="AL56" s="49">
        <f t="shared" si="6"/>
        <v>0</v>
      </c>
      <c r="AM56" s="66">
        <f t="shared" si="7"/>
        <v>11</v>
      </c>
    </row>
    <row r="57" spans="1:39">
      <c r="A57" s="82">
        <v>54</v>
      </c>
      <c r="B57" s="70" t="s">
        <v>327</v>
      </c>
      <c r="C57" s="70" t="s">
        <v>328</v>
      </c>
      <c r="D57" s="83"/>
      <c r="E57" s="83"/>
      <c r="F57" s="9"/>
      <c r="G57" s="49"/>
      <c r="H57" s="9"/>
      <c r="I57" s="9"/>
      <c r="J57" s="9"/>
      <c r="K57" s="49"/>
      <c r="L57" s="9"/>
      <c r="M57" s="9"/>
      <c r="N57" s="9"/>
      <c r="O57" s="49"/>
      <c r="P57" s="9"/>
      <c r="Q57" s="9"/>
      <c r="R57" s="9"/>
      <c r="S57" s="49"/>
      <c r="T57" s="9"/>
      <c r="U57" s="9"/>
      <c r="V57" s="9"/>
      <c r="W57" s="49"/>
      <c r="X57" s="9"/>
      <c r="Y57" s="9"/>
      <c r="Z57" s="9"/>
      <c r="AA57" s="49"/>
      <c r="AB57" s="9" t="s">
        <v>336</v>
      </c>
      <c r="AC57" s="9">
        <v>4</v>
      </c>
      <c r="AD57" s="9">
        <v>0</v>
      </c>
      <c r="AE57" s="49">
        <v>0</v>
      </c>
      <c r="AF57" s="9"/>
      <c r="AG57" s="9"/>
      <c r="AH57" s="9"/>
      <c r="AI57" s="49"/>
      <c r="AJ57" s="9">
        <f t="shared" si="4"/>
        <v>0</v>
      </c>
      <c r="AK57" s="49">
        <f t="shared" si="5"/>
        <v>0</v>
      </c>
      <c r="AL57" s="49">
        <f t="shared" si="6"/>
        <v>0</v>
      </c>
      <c r="AM57" s="66">
        <f t="shared" si="7"/>
        <v>4</v>
      </c>
    </row>
    <row r="58" spans="1:39">
      <c r="A58" s="82">
        <v>55</v>
      </c>
      <c r="B58" s="70" t="s">
        <v>167</v>
      </c>
      <c r="C58" s="70" t="s">
        <v>168</v>
      </c>
      <c r="D58" s="83"/>
      <c r="E58" s="83"/>
      <c r="F58" s="9"/>
      <c r="G58" s="49"/>
      <c r="H58" s="9" t="s">
        <v>106</v>
      </c>
      <c r="I58" s="9">
        <v>6</v>
      </c>
      <c r="J58" s="9">
        <v>0</v>
      </c>
      <c r="K58" s="49">
        <v>0</v>
      </c>
      <c r="L58" s="9" t="s">
        <v>106</v>
      </c>
      <c r="M58" s="9">
        <v>9</v>
      </c>
      <c r="N58" s="9">
        <v>0</v>
      </c>
      <c r="O58" s="49">
        <v>0</v>
      </c>
      <c r="P58" s="9" t="s">
        <v>106</v>
      </c>
      <c r="Q58" s="9">
        <v>5</v>
      </c>
      <c r="R58" s="9">
        <v>0</v>
      </c>
      <c r="S58" s="49">
        <v>0</v>
      </c>
      <c r="T58" s="9"/>
      <c r="U58" s="9"/>
      <c r="V58" s="9"/>
      <c r="W58" s="49"/>
      <c r="X58" s="9"/>
      <c r="Y58" s="9"/>
      <c r="Z58" s="9"/>
      <c r="AA58" s="49"/>
      <c r="AB58" s="9"/>
      <c r="AC58" s="9"/>
      <c r="AD58" s="9"/>
      <c r="AE58" s="49"/>
      <c r="AF58" s="9"/>
      <c r="AG58" s="9"/>
      <c r="AH58" s="9"/>
      <c r="AI58" s="49"/>
      <c r="AJ58" s="9">
        <f t="shared" si="4"/>
        <v>0</v>
      </c>
      <c r="AK58" s="49">
        <f t="shared" si="5"/>
        <v>0</v>
      </c>
      <c r="AL58" s="49">
        <f t="shared" si="6"/>
        <v>0</v>
      </c>
      <c r="AM58" s="66">
        <f t="shared" si="7"/>
        <v>20</v>
      </c>
    </row>
    <row r="59" spans="1:39">
      <c r="A59" s="82">
        <v>56</v>
      </c>
      <c r="B59" s="70" t="s">
        <v>169</v>
      </c>
      <c r="C59" s="70" t="s">
        <v>170</v>
      </c>
      <c r="D59" s="83"/>
      <c r="E59" s="83"/>
      <c r="F59" s="9"/>
      <c r="G59" s="49"/>
      <c r="H59" s="9" t="s">
        <v>153</v>
      </c>
      <c r="I59" s="9">
        <v>4</v>
      </c>
      <c r="J59" s="9">
        <v>0</v>
      </c>
      <c r="K59" s="49">
        <v>0</v>
      </c>
      <c r="L59" s="9"/>
      <c r="M59" s="9"/>
      <c r="N59" s="9"/>
      <c r="O59" s="49"/>
      <c r="P59" s="9" t="s">
        <v>153</v>
      </c>
      <c r="Q59" s="9">
        <v>5</v>
      </c>
      <c r="R59" s="9">
        <v>0</v>
      </c>
      <c r="S59" s="49">
        <v>0</v>
      </c>
      <c r="T59" s="9"/>
      <c r="U59" s="9"/>
      <c r="V59" s="9"/>
      <c r="W59" s="49"/>
      <c r="X59" s="9"/>
      <c r="Y59" s="9"/>
      <c r="Z59" s="9"/>
      <c r="AA59" s="49"/>
      <c r="AB59" s="9"/>
      <c r="AC59" s="9"/>
      <c r="AD59" s="9"/>
      <c r="AE59" s="49"/>
      <c r="AF59" s="9"/>
      <c r="AG59" s="9"/>
      <c r="AH59" s="9"/>
      <c r="AI59" s="49"/>
      <c r="AJ59" s="9">
        <f t="shared" si="4"/>
        <v>0</v>
      </c>
      <c r="AK59" s="49">
        <f t="shared" si="5"/>
        <v>0</v>
      </c>
      <c r="AL59" s="49">
        <f t="shared" si="6"/>
        <v>0</v>
      </c>
      <c r="AM59" s="66">
        <f t="shared" si="7"/>
        <v>9</v>
      </c>
    </row>
    <row r="60" spans="1:39">
      <c r="A60" s="82">
        <v>57</v>
      </c>
      <c r="B60" s="70" t="s">
        <v>249</v>
      </c>
      <c r="C60" s="70" t="s">
        <v>250</v>
      </c>
      <c r="D60" s="83"/>
      <c r="E60" s="83"/>
      <c r="F60" s="9"/>
      <c r="G60" s="49"/>
      <c r="H60" s="9"/>
      <c r="I60" s="9"/>
      <c r="J60" s="9"/>
      <c r="K60" s="49"/>
      <c r="L60" s="9"/>
      <c r="M60" s="9"/>
      <c r="N60" s="9"/>
      <c r="O60" s="49"/>
      <c r="P60" s="9" t="s">
        <v>245</v>
      </c>
      <c r="Q60" s="9">
        <v>9</v>
      </c>
      <c r="R60" s="9">
        <v>0</v>
      </c>
      <c r="S60" s="49">
        <v>0</v>
      </c>
      <c r="T60" s="9"/>
      <c r="U60" s="9"/>
      <c r="V60" s="9"/>
      <c r="W60" s="49"/>
      <c r="X60" s="9"/>
      <c r="Y60" s="9"/>
      <c r="Z60" s="9"/>
      <c r="AA60" s="49"/>
      <c r="AB60" s="9"/>
      <c r="AC60" s="9"/>
      <c r="AD60" s="9"/>
      <c r="AE60" s="49"/>
      <c r="AF60" s="9"/>
      <c r="AG60" s="9"/>
      <c r="AH60" s="9"/>
      <c r="AI60" s="49"/>
      <c r="AJ60" s="9">
        <f t="shared" si="4"/>
        <v>0</v>
      </c>
      <c r="AK60" s="49">
        <f t="shared" si="5"/>
        <v>0</v>
      </c>
      <c r="AL60" s="49">
        <f t="shared" si="6"/>
        <v>0</v>
      </c>
      <c r="AM60" s="66">
        <f t="shared" si="7"/>
        <v>9</v>
      </c>
    </row>
    <row r="61" spans="1:39">
      <c r="A61" s="82">
        <v>58</v>
      </c>
      <c r="B61" s="70" t="s">
        <v>279</v>
      </c>
      <c r="C61" s="70" t="s">
        <v>280</v>
      </c>
      <c r="D61" s="83"/>
      <c r="E61" s="83"/>
      <c r="F61" s="9"/>
      <c r="G61" s="49"/>
      <c r="H61" s="9"/>
      <c r="I61" s="9"/>
      <c r="J61" s="9"/>
      <c r="K61" s="49"/>
      <c r="L61" s="9"/>
      <c r="M61" s="9"/>
      <c r="N61" s="9"/>
      <c r="O61" s="49"/>
      <c r="P61" s="9"/>
      <c r="Q61" s="9"/>
      <c r="R61" s="9"/>
      <c r="S61" s="49"/>
      <c r="T61" s="9" t="s">
        <v>271</v>
      </c>
      <c r="U61" s="9">
        <v>6</v>
      </c>
      <c r="V61" s="9">
        <v>0</v>
      </c>
      <c r="W61" s="49">
        <v>0</v>
      </c>
      <c r="X61" s="9"/>
      <c r="Y61" s="9"/>
      <c r="Z61" s="9"/>
      <c r="AA61" s="49"/>
      <c r="AB61" s="9"/>
      <c r="AC61" s="9"/>
      <c r="AD61" s="9"/>
      <c r="AE61" s="49"/>
      <c r="AF61" s="9"/>
      <c r="AG61" s="9"/>
      <c r="AH61" s="9"/>
      <c r="AI61" s="49"/>
      <c r="AJ61" s="9">
        <f t="shared" si="4"/>
        <v>0</v>
      </c>
      <c r="AK61" s="49">
        <f t="shared" si="5"/>
        <v>0</v>
      </c>
      <c r="AL61" s="49">
        <f t="shared" si="6"/>
        <v>0</v>
      </c>
      <c r="AM61" s="66">
        <f t="shared" si="7"/>
        <v>6</v>
      </c>
    </row>
    <row r="62" spans="1:39">
      <c r="A62" s="82">
        <v>59</v>
      </c>
      <c r="B62" s="70" t="s">
        <v>99</v>
      </c>
      <c r="C62" s="70" t="s">
        <v>100</v>
      </c>
      <c r="D62" s="83" t="s">
        <v>88</v>
      </c>
      <c r="E62" s="83">
        <v>4</v>
      </c>
      <c r="F62" s="9">
        <v>0</v>
      </c>
      <c r="G62" s="49">
        <f>F62/4</f>
        <v>0</v>
      </c>
      <c r="H62" s="9" t="s">
        <v>88</v>
      </c>
      <c r="I62" s="9">
        <v>6</v>
      </c>
      <c r="J62" s="9">
        <v>0</v>
      </c>
      <c r="K62" s="49">
        <v>0</v>
      </c>
      <c r="L62" s="9"/>
      <c r="M62" s="9"/>
      <c r="N62" s="9"/>
      <c r="O62" s="49"/>
      <c r="P62" s="9"/>
      <c r="Q62" s="9"/>
      <c r="R62" s="9"/>
      <c r="S62" s="49"/>
      <c r="T62" s="9"/>
      <c r="U62" s="9"/>
      <c r="V62" s="9"/>
      <c r="W62" s="49"/>
      <c r="X62" s="9" t="s">
        <v>88</v>
      </c>
      <c r="Y62" s="9">
        <v>5</v>
      </c>
      <c r="Z62" s="9">
        <v>0</v>
      </c>
      <c r="AA62" s="49">
        <v>0</v>
      </c>
      <c r="AB62" s="9"/>
      <c r="AC62" s="9"/>
      <c r="AD62" s="9"/>
      <c r="AE62" s="49"/>
      <c r="AF62" s="9"/>
      <c r="AG62" s="9"/>
      <c r="AH62" s="9"/>
      <c r="AI62" s="49"/>
      <c r="AJ62" s="9">
        <f t="shared" si="4"/>
        <v>0</v>
      </c>
      <c r="AK62" s="49">
        <f t="shared" si="5"/>
        <v>0</v>
      </c>
      <c r="AL62" s="49">
        <f t="shared" si="6"/>
        <v>0</v>
      </c>
      <c r="AM62" s="66">
        <f t="shared" si="7"/>
        <v>15</v>
      </c>
    </row>
    <row r="63" spans="1:39">
      <c r="A63" s="82">
        <v>60</v>
      </c>
      <c r="B63" s="70" t="s">
        <v>281</v>
      </c>
      <c r="C63" s="70" t="s">
        <v>282</v>
      </c>
      <c r="D63" s="83"/>
      <c r="E63" s="83"/>
      <c r="F63" s="9"/>
      <c r="G63" s="49"/>
      <c r="H63" s="9"/>
      <c r="I63" s="9"/>
      <c r="J63" s="9"/>
      <c r="K63" s="49"/>
      <c r="L63" s="9"/>
      <c r="M63" s="9"/>
      <c r="N63" s="9"/>
      <c r="O63" s="49"/>
      <c r="P63" s="9"/>
      <c r="Q63" s="9"/>
      <c r="R63" s="9"/>
      <c r="S63" s="49"/>
      <c r="T63" s="9" t="s">
        <v>194</v>
      </c>
      <c r="U63" s="9">
        <v>8</v>
      </c>
      <c r="V63" s="9">
        <v>0</v>
      </c>
      <c r="W63" s="49">
        <v>0</v>
      </c>
      <c r="X63" s="9"/>
      <c r="Y63" s="9"/>
      <c r="Z63" s="9"/>
      <c r="AA63" s="49"/>
      <c r="AB63" s="9"/>
      <c r="AC63" s="9"/>
      <c r="AD63" s="9"/>
      <c r="AE63" s="49"/>
      <c r="AF63" s="9"/>
      <c r="AG63" s="9"/>
      <c r="AH63" s="9"/>
      <c r="AI63" s="49"/>
      <c r="AJ63" s="9">
        <f t="shared" si="4"/>
        <v>0</v>
      </c>
      <c r="AK63" s="49">
        <f t="shared" si="5"/>
        <v>0</v>
      </c>
      <c r="AL63" s="49">
        <f t="shared" si="6"/>
        <v>0</v>
      </c>
      <c r="AM63" s="66">
        <f t="shared" si="7"/>
        <v>8</v>
      </c>
    </row>
    <row r="64" spans="1:39">
      <c r="A64" s="82">
        <v>61</v>
      </c>
      <c r="B64" s="70" t="s">
        <v>177</v>
      </c>
      <c r="C64" s="70" t="s">
        <v>321</v>
      </c>
      <c r="D64" s="83"/>
      <c r="E64" s="83"/>
      <c r="F64" s="9"/>
      <c r="G64" s="49"/>
      <c r="H64" s="9"/>
      <c r="I64" s="9"/>
      <c r="J64" s="9"/>
      <c r="K64" s="49"/>
      <c r="L64" s="9"/>
      <c r="M64" s="9"/>
      <c r="N64" s="9"/>
      <c r="O64" s="49"/>
      <c r="P64" s="9"/>
      <c r="Q64" s="9"/>
      <c r="R64" s="9"/>
      <c r="S64" s="49"/>
      <c r="T64" s="9"/>
      <c r="U64" s="9"/>
      <c r="V64" s="9"/>
      <c r="W64" s="49"/>
      <c r="X64" s="9"/>
      <c r="Y64" s="9"/>
      <c r="Z64" s="9"/>
      <c r="AA64" s="49"/>
      <c r="AB64" s="9" t="s">
        <v>335</v>
      </c>
      <c r="AC64" s="9">
        <v>4</v>
      </c>
      <c r="AD64" s="9">
        <v>0</v>
      </c>
      <c r="AE64" s="49">
        <v>0</v>
      </c>
      <c r="AF64" s="9"/>
      <c r="AG64" s="9"/>
      <c r="AH64" s="9"/>
      <c r="AI64" s="49"/>
      <c r="AJ64" s="9">
        <f t="shared" si="4"/>
        <v>0</v>
      </c>
      <c r="AK64" s="49">
        <f t="shared" si="5"/>
        <v>0</v>
      </c>
      <c r="AL64" s="49">
        <f t="shared" si="6"/>
        <v>0</v>
      </c>
      <c r="AM64" s="66">
        <f t="shared" si="7"/>
        <v>4</v>
      </c>
    </row>
    <row r="65" spans="1:39">
      <c r="A65" s="82">
        <v>62</v>
      </c>
      <c r="B65" s="70" t="s">
        <v>173</v>
      </c>
      <c r="C65" s="70" t="s">
        <v>174</v>
      </c>
      <c r="D65" s="83"/>
      <c r="E65" s="83"/>
      <c r="F65" s="9"/>
      <c r="G65" s="49"/>
      <c r="H65" s="9" t="s">
        <v>191</v>
      </c>
      <c r="I65" s="9">
        <v>7</v>
      </c>
      <c r="J65" s="9">
        <v>0</v>
      </c>
      <c r="K65" s="49">
        <v>0</v>
      </c>
      <c r="L65" s="9"/>
      <c r="M65" s="9"/>
      <c r="N65" s="9"/>
      <c r="O65" s="49"/>
      <c r="P65" s="9"/>
      <c r="Q65" s="9"/>
      <c r="R65" s="9"/>
      <c r="S65" s="49"/>
      <c r="T65" s="9"/>
      <c r="U65" s="9"/>
      <c r="V65" s="9"/>
      <c r="W65" s="49"/>
      <c r="X65" s="9"/>
      <c r="Y65" s="9"/>
      <c r="Z65" s="9"/>
      <c r="AA65" s="49"/>
      <c r="AB65" s="9"/>
      <c r="AC65" s="9"/>
      <c r="AD65" s="9"/>
      <c r="AE65" s="49"/>
      <c r="AF65" s="9"/>
      <c r="AG65" s="9"/>
      <c r="AH65" s="9"/>
      <c r="AI65" s="49"/>
      <c r="AJ65" s="9">
        <f t="shared" si="4"/>
        <v>0</v>
      </c>
      <c r="AK65" s="49">
        <f t="shared" si="5"/>
        <v>0</v>
      </c>
      <c r="AL65" s="49">
        <f t="shared" si="6"/>
        <v>0</v>
      </c>
      <c r="AM65" s="66">
        <f t="shared" si="7"/>
        <v>7</v>
      </c>
    </row>
    <row r="66" spans="1:39">
      <c r="A66" s="82">
        <v>63</v>
      </c>
      <c r="B66" s="70" t="s">
        <v>258</v>
      </c>
      <c r="C66" s="70" t="s">
        <v>285</v>
      </c>
      <c r="D66" s="83"/>
      <c r="E66" s="83"/>
      <c r="F66" s="9"/>
      <c r="G66" s="49"/>
      <c r="H66" s="9"/>
      <c r="I66" s="9"/>
      <c r="J66" s="9"/>
      <c r="K66" s="49"/>
      <c r="L66" s="9"/>
      <c r="M66" s="9"/>
      <c r="N66" s="9"/>
      <c r="O66" s="49"/>
      <c r="P66" s="9"/>
      <c r="Q66" s="9"/>
      <c r="R66" s="9"/>
      <c r="S66" s="49"/>
      <c r="T66" s="9" t="s">
        <v>273</v>
      </c>
      <c r="U66" s="9">
        <v>9</v>
      </c>
      <c r="V66" s="9">
        <v>0</v>
      </c>
      <c r="W66" s="49">
        <v>0</v>
      </c>
      <c r="X66" s="9"/>
      <c r="Y66" s="9"/>
      <c r="Z66" s="9"/>
      <c r="AA66" s="49"/>
      <c r="AB66" s="9"/>
      <c r="AC66" s="9"/>
      <c r="AD66" s="9"/>
      <c r="AE66" s="49"/>
      <c r="AF66" s="9"/>
      <c r="AG66" s="9"/>
      <c r="AH66" s="9"/>
      <c r="AI66" s="49"/>
      <c r="AJ66" s="9">
        <f t="shared" si="4"/>
        <v>0</v>
      </c>
      <c r="AK66" s="49">
        <f t="shared" si="5"/>
        <v>0</v>
      </c>
      <c r="AL66" s="49">
        <f t="shared" si="6"/>
        <v>0</v>
      </c>
      <c r="AM66" s="66">
        <f t="shared" si="7"/>
        <v>9</v>
      </c>
    </row>
    <row r="67" spans="1:39">
      <c r="A67" s="82">
        <v>64</v>
      </c>
      <c r="B67" s="70" t="s">
        <v>281</v>
      </c>
      <c r="C67" s="70" t="s">
        <v>102</v>
      </c>
      <c r="D67" s="83"/>
      <c r="E67" s="83"/>
      <c r="F67" s="9"/>
      <c r="G67" s="49"/>
      <c r="H67" s="9"/>
      <c r="I67" s="9"/>
      <c r="J67" s="9"/>
      <c r="K67" s="49"/>
      <c r="L67" s="9"/>
      <c r="M67" s="9"/>
      <c r="N67" s="9"/>
      <c r="O67" s="49"/>
      <c r="P67" s="9"/>
      <c r="Q67" s="9"/>
      <c r="R67" s="9"/>
      <c r="S67" s="49"/>
      <c r="T67" s="9" t="s">
        <v>272</v>
      </c>
      <c r="U67" s="9">
        <v>4</v>
      </c>
      <c r="V67" s="9">
        <v>0</v>
      </c>
      <c r="W67" s="49">
        <v>0</v>
      </c>
      <c r="X67" s="9"/>
      <c r="Y67" s="9"/>
      <c r="Z67" s="9"/>
      <c r="AA67" s="49"/>
      <c r="AB67" s="9"/>
      <c r="AC67" s="9"/>
      <c r="AD67" s="9"/>
      <c r="AE67" s="49"/>
      <c r="AF67" s="9"/>
      <c r="AG67" s="9"/>
      <c r="AH67" s="9"/>
      <c r="AI67" s="49"/>
      <c r="AJ67" s="9">
        <f t="shared" si="4"/>
        <v>0</v>
      </c>
      <c r="AK67" s="49">
        <f t="shared" si="5"/>
        <v>0</v>
      </c>
      <c r="AL67" s="49">
        <f t="shared" si="6"/>
        <v>0</v>
      </c>
      <c r="AM67" s="66">
        <f t="shared" si="7"/>
        <v>4</v>
      </c>
    </row>
    <row r="68" spans="1:39">
      <c r="A68" s="82">
        <v>65</v>
      </c>
      <c r="B68" s="70" t="s">
        <v>101</v>
      </c>
      <c r="C68" s="70" t="s">
        <v>102</v>
      </c>
      <c r="D68" s="83" t="s">
        <v>96</v>
      </c>
      <c r="E68" s="83">
        <v>4</v>
      </c>
      <c r="F68" s="9">
        <v>0</v>
      </c>
      <c r="G68" s="49">
        <f>F68/4</f>
        <v>0</v>
      </c>
      <c r="H68" s="9" t="s">
        <v>96</v>
      </c>
      <c r="I68" s="9">
        <v>4</v>
      </c>
      <c r="J68" s="9">
        <v>0</v>
      </c>
      <c r="K68" s="49">
        <v>0</v>
      </c>
      <c r="L68" s="9" t="s">
        <v>96</v>
      </c>
      <c r="M68" s="9">
        <v>4</v>
      </c>
      <c r="N68" s="9">
        <v>0</v>
      </c>
      <c r="O68" s="49">
        <v>0</v>
      </c>
      <c r="P68" s="9" t="s">
        <v>96</v>
      </c>
      <c r="Q68" s="9">
        <v>5</v>
      </c>
      <c r="R68" s="9">
        <v>0</v>
      </c>
      <c r="S68" s="49">
        <v>0</v>
      </c>
      <c r="T68" s="9" t="s">
        <v>96</v>
      </c>
      <c r="U68" s="9">
        <v>5</v>
      </c>
      <c r="V68" s="9">
        <v>0</v>
      </c>
      <c r="W68" s="49">
        <v>0</v>
      </c>
      <c r="X68" s="9" t="s">
        <v>96</v>
      </c>
      <c r="Y68" s="9">
        <v>5</v>
      </c>
      <c r="Z68" s="9">
        <v>0</v>
      </c>
      <c r="AA68" s="49">
        <v>0</v>
      </c>
      <c r="AB68" s="9" t="s">
        <v>96</v>
      </c>
      <c r="AC68" s="9">
        <v>4</v>
      </c>
      <c r="AD68" s="9">
        <v>0</v>
      </c>
      <c r="AE68" s="49">
        <v>0</v>
      </c>
      <c r="AF68" s="9" t="s">
        <v>96</v>
      </c>
      <c r="AG68" s="9">
        <v>3</v>
      </c>
      <c r="AH68" s="9">
        <v>0</v>
      </c>
      <c r="AI68" s="49">
        <v>0</v>
      </c>
      <c r="AJ68" s="9">
        <f t="shared" ref="AJ68:AJ99" si="8">SUM(F68,J68,N68,R68,V68,Z68,AD68,AH68)</f>
        <v>0</v>
      </c>
      <c r="AK68" s="49">
        <f t="shared" ref="AK68:AK99" si="9">AJ68/AM68</f>
        <v>0</v>
      </c>
      <c r="AL68" s="49">
        <f t="shared" ref="AL68:AL99" si="10">AVERAGE(F68,Z68,J68,N68,R68,V68,AD68,AH68)</f>
        <v>0</v>
      </c>
      <c r="AM68" s="66">
        <f t="shared" ref="AM68:AM99" si="11">I68+M68+Q68+U68+Y68+AC68+AG68+E68</f>
        <v>34</v>
      </c>
    </row>
    <row r="69" spans="1:39">
      <c r="A69" s="82">
        <v>66</v>
      </c>
      <c r="B69" s="70" t="s">
        <v>175</v>
      </c>
      <c r="C69" s="70" t="s">
        <v>176</v>
      </c>
      <c r="D69" s="83"/>
      <c r="E69" s="83"/>
      <c r="F69" s="9"/>
      <c r="G69" s="49"/>
      <c r="H69" s="9" t="s">
        <v>193</v>
      </c>
      <c r="I69" s="9">
        <v>4</v>
      </c>
      <c r="J69" s="9">
        <v>0</v>
      </c>
      <c r="K69" s="49">
        <v>0</v>
      </c>
      <c r="L69" s="9"/>
      <c r="M69" s="9"/>
      <c r="N69" s="9"/>
      <c r="O69" s="49"/>
      <c r="P69" s="9"/>
      <c r="Q69" s="9"/>
      <c r="R69" s="9"/>
      <c r="S69" s="49"/>
      <c r="T69" s="9"/>
      <c r="U69" s="9"/>
      <c r="V69" s="9"/>
      <c r="W69" s="49"/>
      <c r="X69" s="9"/>
      <c r="Y69" s="9"/>
      <c r="Z69" s="9"/>
      <c r="AA69" s="49"/>
      <c r="AB69" s="9"/>
      <c r="AC69" s="9"/>
      <c r="AD69" s="9"/>
      <c r="AE69" s="49"/>
      <c r="AF69" s="9"/>
      <c r="AG69" s="9"/>
      <c r="AH69" s="9"/>
      <c r="AI69" s="49"/>
      <c r="AJ69" s="9">
        <f t="shared" si="8"/>
        <v>0</v>
      </c>
      <c r="AK69" s="49">
        <f t="shared" si="9"/>
        <v>0</v>
      </c>
      <c r="AL69" s="49">
        <f t="shared" si="10"/>
        <v>0</v>
      </c>
      <c r="AM69" s="66">
        <f t="shared" si="11"/>
        <v>4</v>
      </c>
    </row>
    <row r="70" spans="1:39">
      <c r="A70" s="82">
        <v>67</v>
      </c>
      <c r="B70" s="70" t="s">
        <v>110</v>
      </c>
      <c r="C70" s="70" t="s">
        <v>111</v>
      </c>
      <c r="D70" s="83" t="s">
        <v>106</v>
      </c>
      <c r="E70" s="83">
        <v>4</v>
      </c>
      <c r="F70" s="9">
        <v>0</v>
      </c>
      <c r="G70" s="49">
        <f>F70/4</f>
        <v>0</v>
      </c>
      <c r="H70" s="9" t="s">
        <v>109</v>
      </c>
      <c r="I70" s="9">
        <v>4</v>
      </c>
      <c r="J70" s="9">
        <v>0</v>
      </c>
      <c r="K70" s="49">
        <v>0</v>
      </c>
      <c r="L70" s="9"/>
      <c r="M70" s="9"/>
      <c r="N70" s="9"/>
      <c r="O70" s="49"/>
      <c r="P70" s="9"/>
      <c r="Q70" s="9"/>
      <c r="R70" s="9"/>
      <c r="S70" s="49"/>
      <c r="T70" s="9" t="s">
        <v>106</v>
      </c>
      <c r="U70" s="9">
        <v>5</v>
      </c>
      <c r="V70" s="9">
        <v>0</v>
      </c>
      <c r="W70" s="49">
        <v>0</v>
      </c>
      <c r="X70" s="9"/>
      <c r="Y70" s="9"/>
      <c r="Z70" s="9"/>
      <c r="AA70" s="49"/>
      <c r="AB70" s="9" t="s">
        <v>106</v>
      </c>
      <c r="AC70" s="9">
        <v>4</v>
      </c>
      <c r="AD70" s="9">
        <v>0</v>
      </c>
      <c r="AE70" s="49">
        <v>0</v>
      </c>
      <c r="AF70" s="9"/>
      <c r="AG70" s="9"/>
      <c r="AH70" s="9"/>
      <c r="AI70" s="49"/>
      <c r="AJ70" s="9">
        <f t="shared" si="8"/>
        <v>0</v>
      </c>
      <c r="AK70" s="49">
        <f t="shared" si="9"/>
        <v>0</v>
      </c>
      <c r="AL70" s="49">
        <f t="shared" si="10"/>
        <v>0</v>
      </c>
      <c r="AM70" s="66">
        <f t="shared" si="11"/>
        <v>17</v>
      </c>
    </row>
    <row r="71" spans="1:39">
      <c r="A71" s="82">
        <v>68</v>
      </c>
      <c r="B71" s="70" t="s">
        <v>288</v>
      </c>
      <c r="C71" s="70" t="s">
        <v>289</v>
      </c>
      <c r="D71" s="83"/>
      <c r="E71" s="83"/>
      <c r="F71" s="9"/>
      <c r="G71" s="49"/>
      <c r="H71" s="9"/>
      <c r="I71" s="9"/>
      <c r="J71" s="9"/>
      <c r="K71" s="49"/>
      <c r="L71" s="9"/>
      <c r="M71" s="9"/>
      <c r="N71" s="9"/>
      <c r="O71" s="49"/>
      <c r="P71" s="9"/>
      <c r="Q71" s="9"/>
      <c r="R71" s="9"/>
      <c r="S71" s="49"/>
      <c r="T71" s="9" t="s">
        <v>271</v>
      </c>
      <c r="U71" s="9">
        <v>6</v>
      </c>
      <c r="V71" s="9">
        <v>0</v>
      </c>
      <c r="W71" s="49">
        <v>0</v>
      </c>
      <c r="X71" s="9"/>
      <c r="Y71" s="9"/>
      <c r="Z71" s="9"/>
      <c r="AA71" s="49"/>
      <c r="AB71" s="9"/>
      <c r="AC71" s="9"/>
      <c r="AD71" s="9"/>
      <c r="AE71" s="49"/>
      <c r="AF71" s="9"/>
      <c r="AG71" s="9"/>
      <c r="AH71" s="9"/>
      <c r="AI71" s="49"/>
      <c r="AJ71" s="9">
        <f t="shared" si="8"/>
        <v>0</v>
      </c>
      <c r="AK71" s="49">
        <f t="shared" si="9"/>
        <v>0</v>
      </c>
      <c r="AL71" s="49">
        <f t="shared" si="10"/>
        <v>0</v>
      </c>
      <c r="AM71" s="66">
        <f t="shared" si="11"/>
        <v>6</v>
      </c>
    </row>
    <row r="72" spans="1:39">
      <c r="A72" s="82">
        <v>69</v>
      </c>
      <c r="B72" s="70" t="s">
        <v>177</v>
      </c>
      <c r="C72" s="70" t="s">
        <v>178</v>
      </c>
      <c r="D72" s="83"/>
      <c r="E72" s="83"/>
      <c r="F72" s="9"/>
      <c r="G72" s="49"/>
      <c r="H72" s="9" t="s">
        <v>96</v>
      </c>
      <c r="I72" s="9">
        <v>4</v>
      </c>
      <c r="J72" s="9">
        <v>0</v>
      </c>
      <c r="K72" s="49">
        <v>0</v>
      </c>
      <c r="L72" s="9"/>
      <c r="M72" s="9"/>
      <c r="N72" s="9"/>
      <c r="O72" s="49"/>
      <c r="P72" s="9"/>
      <c r="Q72" s="9"/>
      <c r="R72" s="9"/>
      <c r="S72" s="49"/>
      <c r="T72" s="9"/>
      <c r="U72" s="9"/>
      <c r="V72" s="9"/>
      <c r="W72" s="49"/>
      <c r="X72" s="9"/>
      <c r="Y72" s="9"/>
      <c r="Z72" s="9"/>
      <c r="AA72" s="49"/>
      <c r="AB72" s="9"/>
      <c r="AC72" s="9"/>
      <c r="AD72" s="9"/>
      <c r="AE72" s="49"/>
      <c r="AF72" s="9"/>
      <c r="AG72" s="9"/>
      <c r="AH72" s="9"/>
      <c r="AI72" s="49"/>
      <c r="AJ72" s="9">
        <f t="shared" si="8"/>
        <v>0</v>
      </c>
      <c r="AK72" s="49">
        <f t="shared" si="9"/>
        <v>0</v>
      </c>
      <c r="AL72" s="49">
        <f t="shared" si="10"/>
        <v>0</v>
      </c>
      <c r="AM72" s="66">
        <f t="shared" si="11"/>
        <v>4</v>
      </c>
    </row>
    <row r="73" spans="1:39">
      <c r="A73" s="82">
        <v>70</v>
      </c>
      <c r="B73" s="70" t="s">
        <v>169</v>
      </c>
      <c r="C73" s="70" t="s">
        <v>252</v>
      </c>
      <c r="D73" s="83"/>
      <c r="E73" s="83"/>
      <c r="F73" s="9"/>
      <c r="G73" s="49"/>
      <c r="H73" s="9"/>
      <c r="I73" s="9"/>
      <c r="J73" s="9"/>
      <c r="K73" s="49"/>
      <c r="L73" s="9"/>
      <c r="M73" s="9"/>
      <c r="N73" s="9"/>
      <c r="O73" s="49"/>
      <c r="P73" s="9" t="s">
        <v>245</v>
      </c>
      <c r="Q73" s="9">
        <v>9</v>
      </c>
      <c r="R73" s="9">
        <v>0</v>
      </c>
      <c r="S73" s="49">
        <v>0</v>
      </c>
      <c r="T73" s="9"/>
      <c r="U73" s="9"/>
      <c r="V73" s="9"/>
      <c r="W73" s="49"/>
      <c r="X73" s="9"/>
      <c r="Y73" s="9"/>
      <c r="Z73" s="9"/>
      <c r="AA73" s="49"/>
      <c r="AB73" s="9"/>
      <c r="AC73" s="9"/>
      <c r="AD73" s="9"/>
      <c r="AE73" s="49"/>
      <c r="AF73" s="9"/>
      <c r="AG73" s="9"/>
      <c r="AH73" s="9"/>
      <c r="AI73" s="49"/>
      <c r="AJ73" s="9">
        <f t="shared" si="8"/>
        <v>0</v>
      </c>
      <c r="AK73" s="49">
        <f t="shared" si="9"/>
        <v>0</v>
      </c>
      <c r="AL73" s="49">
        <f t="shared" si="10"/>
        <v>0</v>
      </c>
      <c r="AM73" s="66">
        <f t="shared" si="11"/>
        <v>9</v>
      </c>
    </row>
    <row r="74" spans="1:39">
      <c r="A74" s="82">
        <v>71</v>
      </c>
      <c r="B74" s="70" t="s">
        <v>290</v>
      </c>
      <c r="C74" s="70" t="s">
        <v>291</v>
      </c>
      <c r="D74" s="83"/>
      <c r="E74" s="83"/>
      <c r="F74" s="9"/>
      <c r="G74" s="49"/>
      <c r="H74" s="9"/>
      <c r="I74" s="9"/>
      <c r="J74" s="9"/>
      <c r="K74" s="49"/>
      <c r="L74" s="9"/>
      <c r="M74" s="9"/>
      <c r="N74" s="9"/>
      <c r="O74" s="49"/>
      <c r="P74" s="9"/>
      <c r="Q74" s="9"/>
      <c r="R74" s="9"/>
      <c r="S74" s="49"/>
      <c r="T74" s="9" t="s">
        <v>273</v>
      </c>
      <c r="U74" s="9">
        <v>9</v>
      </c>
      <c r="V74" s="9">
        <v>0</v>
      </c>
      <c r="W74" s="49">
        <v>0</v>
      </c>
      <c r="X74" s="9"/>
      <c r="Y74" s="9"/>
      <c r="Z74" s="9"/>
      <c r="AA74" s="49"/>
      <c r="AB74" s="9"/>
      <c r="AC74" s="9"/>
      <c r="AD74" s="9"/>
      <c r="AE74" s="49"/>
      <c r="AF74" s="9"/>
      <c r="AG74" s="9"/>
      <c r="AH74" s="9"/>
      <c r="AI74" s="49"/>
      <c r="AJ74" s="9">
        <f t="shared" si="8"/>
        <v>0</v>
      </c>
      <c r="AK74" s="49">
        <f t="shared" si="9"/>
        <v>0</v>
      </c>
      <c r="AL74" s="49">
        <f t="shared" si="10"/>
        <v>0</v>
      </c>
      <c r="AM74" s="66">
        <f t="shared" si="11"/>
        <v>9</v>
      </c>
    </row>
    <row r="75" spans="1:39">
      <c r="A75" s="82">
        <v>72</v>
      </c>
      <c r="B75" s="70" t="s">
        <v>255</v>
      </c>
      <c r="C75" s="70" t="s">
        <v>254</v>
      </c>
      <c r="D75" s="83"/>
      <c r="E75" s="83"/>
      <c r="F75" s="9"/>
      <c r="G75" s="49"/>
      <c r="H75" s="9"/>
      <c r="I75" s="9"/>
      <c r="J75" s="9"/>
      <c r="K75" s="49"/>
      <c r="L75" s="9"/>
      <c r="M75" s="9"/>
      <c r="N75" s="9"/>
      <c r="O75" s="49"/>
      <c r="P75" s="9" t="s">
        <v>246</v>
      </c>
      <c r="Q75" s="9">
        <v>5</v>
      </c>
      <c r="R75" s="9">
        <v>0</v>
      </c>
      <c r="S75" s="49">
        <v>0</v>
      </c>
      <c r="T75" s="9"/>
      <c r="U75" s="9"/>
      <c r="V75" s="9"/>
      <c r="W75" s="49"/>
      <c r="X75" s="9"/>
      <c r="Y75" s="9"/>
      <c r="Z75" s="9"/>
      <c r="AA75" s="49"/>
      <c r="AB75" s="9"/>
      <c r="AC75" s="9"/>
      <c r="AD75" s="9"/>
      <c r="AE75" s="49"/>
      <c r="AF75" s="9"/>
      <c r="AG75" s="9"/>
      <c r="AH75" s="9"/>
      <c r="AI75" s="49"/>
      <c r="AJ75" s="9">
        <f t="shared" si="8"/>
        <v>0</v>
      </c>
      <c r="AK75" s="49">
        <f t="shared" si="9"/>
        <v>0</v>
      </c>
      <c r="AL75" s="49">
        <f t="shared" si="10"/>
        <v>0</v>
      </c>
      <c r="AM75" s="66">
        <f t="shared" si="11"/>
        <v>5</v>
      </c>
    </row>
    <row r="76" spans="1:39">
      <c r="A76" s="82">
        <v>73</v>
      </c>
      <c r="B76" s="70" t="s">
        <v>181</v>
      </c>
      <c r="C76" s="70" t="s">
        <v>182</v>
      </c>
      <c r="D76" s="83"/>
      <c r="E76" s="83"/>
      <c r="F76" s="9"/>
      <c r="G76" s="49"/>
      <c r="H76" s="9" t="s">
        <v>192</v>
      </c>
      <c r="I76" s="9">
        <v>4</v>
      </c>
      <c r="J76" s="9">
        <v>0</v>
      </c>
      <c r="K76" s="49">
        <v>0</v>
      </c>
      <c r="L76" s="9"/>
      <c r="M76" s="9"/>
      <c r="N76" s="9"/>
      <c r="O76" s="49"/>
      <c r="P76" s="9"/>
      <c r="Q76" s="9"/>
      <c r="R76" s="9"/>
      <c r="S76" s="49"/>
      <c r="T76" s="9"/>
      <c r="U76" s="9"/>
      <c r="V76" s="9"/>
      <c r="W76" s="49"/>
      <c r="X76" s="9"/>
      <c r="Y76" s="9"/>
      <c r="Z76" s="9"/>
      <c r="AA76" s="49"/>
      <c r="AB76" s="9"/>
      <c r="AC76" s="9"/>
      <c r="AD76" s="9"/>
      <c r="AE76" s="49"/>
      <c r="AF76" s="9"/>
      <c r="AG76" s="9"/>
      <c r="AH76" s="9"/>
      <c r="AI76" s="49"/>
      <c r="AJ76" s="9">
        <f t="shared" si="8"/>
        <v>0</v>
      </c>
      <c r="AK76" s="49">
        <f t="shared" si="9"/>
        <v>0</v>
      </c>
      <c r="AL76" s="49">
        <f t="shared" si="10"/>
        <v>0</v>
      </c>
      <c r="AM76" s="66">
        <f t="shared" si="11"/>
        <v>4</v>
      </c>
    </row>
    <row r="77" spans="1:39">
      <c r="A77" s="82">
        <v>74</v>
      </c>
      <c r="B77" s="70" t="s">
        <v>322</v>
      </c>
      <c r="C77" s="70" t="s">
        <v>323</v>
      </c>
      <c r="D77" s="83"/>
      <c r="E77" s="83"/>
      <c r="F77" s="9"/>
      <c r="G77" s="49"/>
      <c r="H77" s="9"/>
      <c r="I77" s="9"/>
      <c r="J77" s="9"/>
      <c r="K77" s="49"/>
      <c r="L77" s="9"/>
      <c r="M77" s="9"/>
      <c r="N77" s="9"/>
      <c r="O77" s="49"/>
      <c r="P77" s="9"/>
      <c r="Q77" s="9"/>
      <c r="R77" s="9"/>
      <c r="S77" s="49"/>
      <c r="T77" s="9"/>
      <c r="U77" s="9"/>
      <c r="V77" s="9"/>
      <c r="W77" s="49"/>
      <c r="X77" s="9"/>
      <c r="Y77" s="9"/>
      <c r="Z77" s="9"/>
      <c r="AA77" s="49"/>
      <c r="AB77" s="9" t="s">
        <v>335</v>
      </c>
      <c r="AC77" s="9">
        <v>4</v>
      </c>
      <c r="AD77" s="9">
        <v>0</v>
      </c>
      <c r="AE77" s="49">
        <v>0</v>
      </c>
      <c r="AF77" s="9"/>
      <c r="AG77" s="9"/>
      <c r="AH77" s="9"/>
      <c r="AI77" s="49"/>
      <c r="AJ77" s="9">
        <f t="shared" si="8"/>
        <v>0</v>
      </c>
      <c r="AK77" s="49">
        <f t="shared" si="9"/>
        <v>0</v>
      </c>
      <c r="AL77" s="49">
        <f t="shared" si="10"/>
        <v>0</v>
      </c>
      <c r="AM77" s="66">
        <f t="shared" si="11"/>
        <v>4</v>
      </c>
    </row>
    <row r="78" spans="1:39">
      <c r="A78" s="82">
        <v>75</v>
      </c>
      <c r="B78" s="70" t="s">
        <v>294</v>
      </c>
      <c r="C78" s="70" t="s">
        <v>295</v>
      </c>
      <c r="D78" s="83"/>
      <c r="E78" s="83"/>
      <c r="F78" s="9"/>
      <c r="G78" s="49"/>
      <c r="H78" s="9"/>
      <c r="I78" s="9"/>
      <c r="J78" s="9"/>
      <c r="K78" s="49"/>
      <c r="L78" s="9"/>
      <c r="M78" s="9"/>
      <c r="N78" s="9"/>
      <c r="O78" s="49"/>
      <c r="P78" s="9"/>
      <c r="Q78" s="9"/>
      <c r="R78" s="9"/>
      <c r="S78" s="49"/>
      <c r="T78" s="9" t="s">
        <v>272</v>
      </c>
      <c r="U78" s="9">
        <v>4</v>
      </c>
      <c r="V78" s="9">
        <v>0</v>
      </c>
      <c r="W78" s="49">
        <v>0</v>
      </c>
      <c r="X78" s="9"/>
      <c r="Y78" s="9"/>
      <c r="Z78" s="9"/>
      <c r="AA78" s="49"/>
      <c r="AB78" s="9"/>
      <c r="AC78" s="9"/>
      <c r="AD78" s="9"/>
      <c r="AE78" s="49"/>
      <c r="AF78" s="9"/>
      <c r="AG78" s="9"/>
      <c r="AH78" s="9"/>
      <c r="AI78" s="49"/>
      <c r="AJ78" s="9">
        <f t="shared" si="8"/>
        <v>0</v>
      </c>
      <c r="AK78" s="49">
        <f t="shared" si="9"/>
        <v>0</v>
      </c>
      <c r="AL78" s="49">
        <f t="shared" si="10"/>
        <v>0</v>
      </c>
      <c r="AM78" s="66">
        <f t="shared" si="11"/>
        <v>4</v>
      </c>
    </row>
    <row r="79" spans="1:39">
      <c r="A79" s="82">
        <v>76</v>
      </c>
      <c r="B79" s="70" t="s">
        <v>256</v>
      </c>
      <c r="C79" s="70" t="s">
        <v>257</v>
      </c>
      <c r="D79" s="83"/>
      <c r="E79" s="83"/>
      <c r="F79" s="9"/>
      <c r="G79" s="49"/>
      <c r="H79" s="9"/>
      <c r="I79" s="9"/>
      <c r="J79" s="9"/>
      <c r="K79" s="49"/>
      <c r="L79" s="9"/>
      <c r="M79" s="9"/>
      <c r="N79" s="9"/>
      <c r="O79" s="49"/>
      <c r="P79" s="9" t="s">
        <v>96</v>
      </c>
      <c r="Q79" s="9">
        <v>5</v>
      </c>
      <c r="R79" s="9">
        <v>0</v>
      </c>
      <c r="S79" s="49">
        <v>0</v>
      </c>
      <c r="T79" s="9"/>
      <c r="U79" s="9"/>
      <c r="V79" s="9"/>
      <c r="W79" s="49"/>
      <c r="X79" s="9"/>
      <c r="Y79" s="9"/>
      <c r="Z79" s="9"/>
      <c r="AA79" s="49"/>
      <c r="AB79" s="9"/>
      <c r="AC79" s="9"/>
      <c r="AD79" s="9"/>
      <c r="AE79" s="49"/>
      <c r="AF79" s="9"/>
      <c r="AG79" s="9"/>
      <c r="AH79" s="9"/>
      <c r="AI79" s="49"/>
      <c r="AJ79" s="9">
        <f t="shared" si="8"/>
        <v>0</v>
      </c>
      <c r="AK79" s="49">
        <f t="shared" si="9"/>
        <v>0</v>
      </c>
      <c r="AL79" s="49">
        <f t="shared" si="10"/>
        <v>0</v>
      </c>
      <c r="AM79" s="66">
        <f t="shared" si="11"/>
        <v>5</v>
      </c>
    </row>
    <row r="80" spans="1:39">
      <c r="A80" s="82">
        <v>77</v>
      </c>
      <c r="B80" s="70" t="s">
        <v>227</v>
      </c>
      <c r="C80" s="70" t="s">
        <v>228</v>
      </c>
      <c r="D80" s="83"/>
      <c r="E80" s="83"/>
      <c r="F80" s="9"/>
      <c r="G80" s="49"/>
      <c r="H80" s="9"/>
      <c r="I80" s="9"/>
      <c r="J80" s="9"/>
      <c r="K80" s="49"/>
      <c r="L80" s="9" t="s">
        <v>240</v>
      </c>
      <c r="M80" s="9">
        <v>9</v>
      </c>
      <c r="N80" s="9">
        <v>0</v>
      </c>
      <c r="O80" s="49">
        <v>0</v>
      </c>
      <c r="P80" s="9"/>
      <c r="Q80" s="9"/>
      <c r="R80" s="9"/>
      <c r="S80" s="49"/>
      <c r="T80" s="9"/>
      <c r="U80" s="9"/>
      <c r="V80" s="9"/>
      <c r="W80" s="49"/>
      <c r="X80" s="9"/>
      <c r="Y80" s="9"/>
      <c r="Z80" s="9"/>
      <c r="AA80" s="49"/>
      <c r="AB80" s="9"/>
      <c r="AC80" s="9"/>
      <c r="AD80" s="9"/>
      <c r="AE80" s="49"/>
      <c r="AF80" s="9"/>
      <c r="AG80" s="9"/>
      <c r="AH80" s="9"/>
      <c r="AI80" s="49"/>
      <c r="AJ80" s="9">
        <f t="shared" si="8"/>
        <v>0</v>
      </c>
      <c r="AK80" s="49">
        <f t="shared" si="9"/>
        <v>0</v>
      </c>
      <c r="AL80" s="49">
        <f t="shared" si="10"/>
        <v>0</v>
      </c>
      <c r="AM80" s="66">
        <f t="shared" si="11"/>
        <v>9</v>
      </c>
    </row>
    <row r="81" spans="1:39">
      <c r="A81" s="82">
        <v>78</v>
      </c>
      <c r="B81" s="70" t="s">
        <v>312</v>
      </c>
      <c r="C81" s="70" t="s">
        <v>311</v>
      </c>
      <c r="D81" s="83"/>
      <c r="E81" s="83"/>
      <c r="F81" s="9"/>
      <c r="G81" s="49"/>
      <c r="H81" s="9"/>
      <c r="I81" s="9"/>
      <c r="J81" s="9"/>
      <c r="K81" s="49"/>
      <c r="L81" s="9"/>
      <c r="M81" s="9"/>
      <c r="N81" s="9"/>
      <c r="O81" s="49"/>
      <c r="P81" s="9"/>
      <c r="Q81" s="9"/>
      <c r="R81" s="9"/>
      <c r="S81" s="49"/>
      <c r="T81" s="9"/>
      <c r="U81" s="9"/>
      <c r="V81" s="9"/>
      <c r="W81" s="49"/>
      <c r="X81" s="9" t="s">
        <v>106</v>
      </c>
      <c r="Y81" s="9">
        <v>5</v>
      </c>
      <c r="Z81" s="9">
        <v>0</v>
      </c>
      <c r="AA81" s="49">
        <v>0</v>
      </c>
      <c r="AB81" s="9"/>
      <c r="AC81" s="9"/>
      <c r="AD81" s="9"/>
      <c r="AE81" s="49"/>
      <c r="AF81" s="9"/>
      <c r="AG81" s="9"/>
      <c r="AH81" s="9"/>
      <c r="AI81" s="49"/>
      <c r="AJ81" s="9">
        <f t="shared" si="8"/>
        <v>0</v>
      </c>
      <c r="AK81" s="49">
        <f t="shared" si="9"/>
        <v>0</v>
      </c>
      <c r="AL81" s="49">
        <f t="shared" si="10"/>
        <v>0</v>
      </c>
      <c r="AM81" s="66">
        <f t="shared" si="11"/>
        <v>5</v>
      </c>
    </row>
    <row r="82" spans="1:39">
      <c r="A82" s="82">
        <v>79</v>
      </c>
      <c r="B82" s="70" t="s">
        <v>310</v>
      </c>
      <c r="C82" s="70" t="s">
        <v>311</v>
      </c>
      <c r="D82" s="83"/>
      <c r="E82" s="83"/>
      <c r="F82" s="9"/>
      <c r="G82" s="49"/>
      <c r="H82" s="9"/>
      <c r="I82" s="9"/>
      <c r="J82" s="9"/>
      <c r="K82" s="49"/>
      <c r="L82" s="9"/>
      <c r="M82" s="9"/>
      <c r="N82" s="9"/>
      <c r="O82" s="49"/>
      <c r="P82" s="9"/>
      <c r="Q82" s="9"/>
      <c r="R82" s="9"/>
      <c r="S82" s="49"/>
      <c r="T82" s="9"/>
      <c r="U82" s="9"/>
      <c r="V82" s="9"/>
      <c r="W82" s="49"/>
      <c r="X82" s="9" t="s">
        <v>106</v>
      </c>
      <c r="Y82" s="9">
        <v>5</v>
      </c>
      <c r="Z82" s="9">
        <v>0</v>
      </c>
      <c r="AA82" s="49">
        <v>0</v>
      </c>
      <c r="AB82" s="9"/>
      <c r="AC82" s="9"/>
      <c r="AD82" s="9"/>
      <c r="AE82" s="49"/>
      <c r="AF82" s="9"/>
      <c r="AG82" s="9"/>
      <c r="AH82" s="9"/>
      <c r="AI82" s="49"/>
      <c r="AJ82" s="9">
        <f t="shared" si="8"/>
        <v>0</v>
      </c>
      <c r="AK82" s="49">
        <f t="shared" si="9"/>
        <v>0</v>
      </c>
      <c r="AL82" s="49">
        <f t="shared" si="10"/>
        <v>0</v>
      </c>
      <c r="AM82" s="66">
        <f t="shared" si="11"/>
        <v>5</v>
      </c>
    </row>
    <row r="83" spans="1:39">
      <c r="A83" s="82">
        <v>80</v>
      </c>
      <c r="B83" s="70" t="s">
        <v>219</v>
      </c>
      <c r="C83" s="70" t="s">
        <v>212</v>
      </c>
      <c r="D83" s="83"/>
      <c r="E83" s="83"/>
      <c r="F83" s="9"/>
      <c r="G83" s="49"/>
      <c r="H83" s="9"/>
      <c r="I83" s="9"/>
      <c r="J83" s="9"/>
      <c r="K83" s="49"/>
      <c r="L83" s="9" t="s">
        <v>238</v>
      </c>
      <c r="M83" s="9">
        <v>5</v>
      </c>
      <c r="N83" s="9">
        <v>0</v>
      </c>
      <c r="O83" s="49">
        <v>0</v>
      </c>
      <c r="P83" s="9"/>
      <c r="Q83" s="9"/>
      <c r="R83" s="9"/>
      <c r="S83" s="49"/>
      <c r="T83" s="9"/>
      <c r="U83" s="9"/>
      <c r="V83" s="9"/>
      <c r="W83" s="49"/>
      <c r="X83" s="9"/>
      <c r="Y83" s="9"/>
      <c r="Z83" s="9"/>
      <c r="AA83" s="49"/>
      <c r="AB83" s="9"/>
      <c r="AC83" s="9"/>
      <c r="AD83" s="9"/>
      <c r="AE83" s="49"/>
      <c r="AF83" s="9"/>
      <c r="AG83" s="9"/>
      <c r="AH83" s="9"/>
      <c r="AI83" s="49"/>
      <c r="AJ83" s="9">
        <f t="shared" si="8"/>
        <v>0</v>
      </c>
      <c r="AK83" s="49">
        <f t="shared" si="9"/>
        <v>0</v>
      </c>
      <c r="AL83" s="49">
        <f t="shared" si="10"/>
        <v>0</v>
      </c>
      <c r="AM83" s="66">
        <f t="shared" si="11"/>
        <v>5</v>
      </c>
    </row>
    <row r="84" spans="1:39">
      <c r="A84" s="82">
        <v>81</v>
      </c>
      <c r="B84" s="70" t="s">
        <v>220</v>
      </c>
      <c r="C84" s="70" t="s">
        <v>212</v>
      </c>
      <c r="D84" s="83"/>
      <c r="E84" s="83"/>
      <c r="F84" s="9"/>
      <c r="G84" s="49"/>
      <c r="H84" s="9"/>
      <c r="I84" s="9"/>
      <c r="J84" s="9"/>
      <c r="K84" s="49"/>
      <c r="L84" s="9" t="s">
        <v>239</v>
      </c>
      <c r="M84" s="9">
        <v>4</v>
      </c>
      <c r="N84" s="9">
        <v>0</v>
      </c>
      <c r="O84" s="49">
        <v>0</v>
      </c>
      <c r="P84" s="9" t="s">
        <v>239</v>
      </c>
      <c r="Q84" s="9">
        <v>4</v>
      </c>
      <c r="R84" s="9">
        <v>0</v>
      </c>
      <c r="S84" s="49">
        <v>0</v>
      </c>
      <c r="T84" s="9"/>
      <c r="U84" s="9"/>
      <c r="V84" s="9"/>
      <c r="W84" s="49"/>
      <c r="X84" s="9"/>
      <c r="Y84" s="9"/>
      <c r="Z84" s="9"/>
      <c r="AA84" s="49"/>
      <c r="AB84" s="9"/>
      <c r="AC84" s="9"/>
      <c r="AD84" s="9"/>
      <c r="AE84" s="49"/>
      <c r="AF84" s="9"/>
      <c r="AG84" s="9"/>
      <c r="AH84" s="9"/>
      <c r="AI84" s="49"/>
      <c r="AJ84" s="9">
        <f t="shared" si="8"/>
        <v>0</v>
      </c>
      <c r="AK84" s="49">
        <f t="shared" si="9"/>
        <v>0</v>
      </c>
      <c r="AL84" s="49">
        <f t="shared" si="10"/>
        <v>0</v>
      </c>
      <c r="AM84" s="66">
        <f t="shared" si="11"/>
        <v>8</v>
      </c>
    </row>
    <row r="85" spans="1:39">
      <c r="A85" s="82">
        <v>82</v>
      </c>
      <c r="B85" s="70" t="s">
        <v>161</v>
      </c>
      <c r="C85" s="70" t="s">
        <v>212</v>
      </c>
      <c r="D85" s="83"/>
      <c r="E85" s="83"/>
      <c r="F85" s="9"/>
      <c r="G85" s="49"/>
      <c r="H85" s="9"/>
      <c r="I85" s="9"/>
      <c r="J85" s="9"/>
      <c r="K85" s="49"/>
      <c r="L85" s="9" t="s">
        <v>237</v>
      </c>
      <c r="M85" s="9">
        <v>5</v>
      </c>
      <c r="N85" s="9">
        <v>0</v>
      </c>
      <c r="O85" s="49">
        <v>0</v>
      </c>
      <c r="P85" s="9"/>
      <c r="Q85" s="9"/>
      <c r="R85" s="9"/>
      <c r="S85" s="49"/>
      <c r="T85" s="9"/>
      <c r="U85" s="9"/>
      <c r="V85" s="9"/>
      <c r="W85" s="49"/>
      <c r="X85" s="9"/>
      <c r="Y85" s="9"/>
      <c r="Z85" s="9"/>
      <c r="AA85" s="49"/>
      <c r="AB85" s="9"/>
      <c r="AC85" s="9"/>
      <c r="AD85" s="9"/>
      <c r="AE85" s="49"/>
      <c r="AF85" s="9"/>
      <c r="AG85" s="9"/>
      <c r="AH85" s="9"/>
      <c r="AI85" s="49"/>
      <c r="AJ85" s="9">
        <f t="shared" si="8"/>
        <v>0</v>
      </c>
      <c r="AK85" s="49">
        <f t="shared" si="9"/>
        <v>0</v>
      </c>
      <c r="AL85" s="49">
        <f t="shared" si="10"/>
        <v>0</v>
      </c>
      <c r="AM85" s="66">
        <f t="shared" si="11"/>
        <v>5</v>
      </c>
    </row>
    <row r="86" spans="1:39">
      <c r="A86" s="82">
        <v>83</v>
      </c>
      <c r="B86" s="70" t="s">
        <v>221</v>
      </c>
      <c r="C86" s="70" t="s">
        <v>212</v>
      </c>
      <c r="D86" s="83"/>
      <c r="E86" s="83"/>
      <c r="F86" s="9"/>
      <c r="G86" s="49"/>
      <c r="H86" s="9"/>
      <c r="I86" s="9"/>
      <c r="J86" s="9"/>
      <c r="K86" s="49"/>
      <c r="L86" s="9" t="s">
        <v>239</v>
      </c>
      <c r="M86" s="9">
        <v>4</v>
      </c>
      <c r="N86" s="9">
        <v>0</v>
      </c>
      <c r="O86" s="49">
        <v>0</v>
      </c>
      <c r="P86" s="9" t="s">
        <v>239</v>
      </c>
      <c r="Q86" s="9">
        <v>4</v>
      </c>
      <c r="R86" s="9">
        <v>0</v>
      </c>
      <c r="S86" s="49">
        <v>0</v>
      </c>
      <c r="T86" s="9"/>
      <c r="U86" s="9"/>
      <c r="V86" s="9"/>
      <c r="W86" s="49"/>
      <c r="X86" s="9"/>
      <c r="Y86" s="9"/>
      <c r="Z86" s="9"/>
      <c r="AA86" s="49"/>
      <c r="AB86" s="9"/>
      <c r="AC86" s="9"/>
      <c r="AD86" s="9"/>
      <c r="AE86" s="49"/>
      <c r="AF86" s="9"/>
      <c r="AG86" s="9"/>
      <c r="AH86" s="9"/>
      <c r="AI86" s="49"/>
      <c r="AJ86" s="9">
        <f t="shared" si="8"/>
        <v>0</v>
      </c>
      <c r="AK86" s="49">
        <f t="shared" si="9"/>
        <v>0</v>
      </c>
      <c r="AL86" s="49">
        <f t="shared" si="10"/>
        <v>0</v>
      </c>
      <c r="AM86" s="66">
        <f t="shared" si="11"/>
        <v>8</v>
      </c>
    </row>
    <row r="87" spans="1:39">
      <c r="A87" s="82">
        <v>84</v>
      </c>
      <c r="B87" s="70" t="s">
        <v>218</v>
      </c>
      <c r="C87" s="70" t="s">
        <v>212</v>
      </c>
      <c r="D87" s="83"/>
      <c r="E87" s="83"/>
      <c r="F87" s="9"/>
      <c r="G87" s="49"/>
      <c r="H87" s="9"/>
      <c r="I87" s="9"/>
      <c r="J87" s="9"/>
      <c r="K87" s="49"/>
      <c r="L87" s="9" t="s">
        <v>238</v>
      </c>
      <c r="M87" s="9">
        <v>5</v>
      </c>
      <c r="N87" s="9">
        <v>0</v>
      </c>
      <c r="O87" s="49">
        <v>0</v>
      </c>
      <c r="P87" s="9"/>
      <c r="Q87" s="9"/>
      <c r="R87" s="9"/>
      <c r="S87" s="49"/>
      <c r="T87" s="9"/>
      <c r="U87" s="9"/>
      <c r="V87" s="9"/>
      <c r="W87" s="49"/>
      <c r="X87" s="9"/>
      <c r="Y87" s="9"/>
      <c r="Z87" s="9"/>
      <c r="AA87" s="49"/>
      <c r="AB87" s="9"/>
      <c r="AC87" s="9"/>
      <c r="AD87" s="9"/>
      <c r="AE87" s="49"/>
      <c r="AF87" s="9"/>
      <c r="AG87" s="9"/>
      <c r="AH87" s="9"/>
      <c r="AI87" s="49"/>
      <c r="AJ87" s="9">
        <f t="shared" si="8"/>
        <v>0</v>
      </c>
      <c r="AK87" s="49">
        <f t="shared" si="9"/>
        <v>0</v>
      </c>
      <c r="AL87" s="49">
        <f t="shared" si="10"/>
        <v>0</v>
      </c>
      <c r="AM87" s="66">
        <f t="shared" si="11"/>
        <v>5</v>
      </c>
    </row>
    <row r="88" spans="1:39">
      <c r="A88" s="82">
        <v>85</v>
      </c>
      <c r="B88" s="70" t="s">
        <v>296</v>
      </c>
      <c r="C88" s="70" t="s">
        <v>297</v>
      </c>
      <c r="D88" s="83"/>
      <c r="E88" s="83"/>
      <c r="F88" s="9"/>
      <c r="G88" s="49"/>
      <c r="H88" s="9"/>
      <c r="I88" s="9"/>
      <c r="J88" s="9"/>
      <c r="K88" s="49"/>
      <c r="L88" s="9"/>
      <c r="M88" s="9"/>
      <c r="N88" s="9"/>
      <c r="O88" s="49"/>
      <c r="P88" s="9"/>
      <c r="Q88" s="9"/>
      <c r="R88" s="9"/>
      <c r="S88" s="49"/>
      <c r="T88" s="9" t="s">
        <v>271</v>
      </c>
      <c r="U88" s="9">
        <v>6</v>
      </c>
      <c r="V88" s="9">
        <v>0</v>
      </c>
      <c r="W88" s="49">
        <v>0</v>
      </c>
      <c r="X88" s="9"/>
      <c r="Y88" s="9"/>
      <c r="Z88" s="9"/>
      <c r="AA88" s="49"/>
      <c r="AB88" s="9"/>
      <c r="AC88" s="9"/>
      <c r="AD88" s="9"/>
      <c r="AE88" s="49"/>
      <c r="AF88" s="9"/>
      <c r="AG88" s="9"/>
      <c r="AH88" s="9"/>
      <c r="AI88" s="49"/>
      <c r="AJ88" s="9">
        <f t="shared" si="8"/>
        <v>0</v>
      </c>
      <c r="AK88" s="49">
        <f t="shared" si="9"/>
        <v>0</v>
      </c>
      <c r="AL88" s="49">
        <f t="shared" si="10"/>
        <v>0</v>
      </c>
      <c r="AM88" s="66">
        <f t="shared" si="11"/>
        <v>6</v>
      </c>
    </row>
    <row r="89" spans="1:39">
      <c r="A89" s="82">
        <v>86</v>
      </c>
      <c r="B89" s="70" t="s">
        <v>298</v>
      </c>
      <c r="C89" s="70" t="s">
        <v>297</v>
      </c>
      <c r="D89" s="83"/>
      <c r="E89" s="83"/>
      <c r="F89" s="9"/>
      <c r="G89" s="49"/>
      <c r="H89" s="9"/>
      <c r="I89" s="9"/>
      <c r="J89" s="9"/>
      <c r="K89" s="49"/>
      <c r="L89" s="9"/>
      <c r="M89" s="9"/>
      <c r="N89" s="9"/>
      <c r="O89" s="49"/>
      <c r="P89" s="9"/>
      <c r="Q89" s="9"/>
      <c r="R89" s="9"/>
      <c r="S89" s="49"/>
      <c r="T89" s="9" t="s">
        <v>272</v>
      </c>
      <c r="U89" s="9">
        <v>4</v>
      </c>
      <c r="V89" s="9">
        <v>0</v>
      </c>
      <c r="W89" s="49">
        <v>0</v>
      </c>
      <c r="X89" s="9"/>
      <c r="Y89" s="9"/>
      <c r="Z89" s="9"/>
      <c r="AA89" s="49"/>
      <c r="AB89" s="9"/>
      <c r="AC89" s="9"/>
      <c r="AD89" s="9"/>
      <c r="AE89" s="49"/>
      <c r="AF89" s="9"/>
      <c r="AG89" s="9"/>
      <c r="AH89" s="9"/>
      <c r="AI89" s="49"/>
      <c r="AJ89" s="9">
        <f t="shared" si="8"/>
        <v>0</v>
      </c>
      <c r="AK89" s="49">
        <f t="shared" si="9"/>
        <v>0</v>
      </c>
      <c r="AL89" s="49">
        <f t="shared" si="10"/>
        <v>0</v>
      </c>
      <c r="AM89" s="66">
        <f t="shared" si="11"/>
        <v>4</v>
      </c>
    </row>
    <row r="90" spans="1:39">
      <c r="A90" s="82">
        <v>87</v>
      </c>
      <c r="B90" s="70" t="s">
        <v>329</v>
      </c>
      <c r="C90" s="70" t="s">
        <v>330</v>
      </c>
      <c r="D90" s="83"/>
      <c r="E90" s="83"/>
      <c r="F90" s="9"/>
      <c r="G90" s="49"/>
      <c r="H90" s="9"/>
      <c r="I90" s="9"/>
      <c r="J90" s="9"/>
      <c r="K90" s="49"/>
      <c r="L90" s="9"/>
      <c r="M90" s="9"/>
      <c r="N90" s="9"/>
      <c r="O90" s="49"/>
      <c r="P90" s="9"/>
      <c r="Q90" s="9"/>
      <c r="R90" s="9"/>
      <c r="S90" s="49"/>
      <c r="T90" s="9"/>
      <c r="U90" s="9"/>
      <c r="V90" s="9"/>
      <c r="W90" s="49"/>
      <c r="X90" s="9"/>
      <c r="Y90" s="9"/>
      <c r="Z90" s="9"/>
      <c r="AA90" s="49"/>
      <c r="AB90" s="9" t="s">
        <v>336</v>
      </c>
      <c r="AC90" s="9">
        <v>4</v>
      </c>
      <c r="AD90" s="9">
        <v>0</v>
      </c>
      <c r="AE90" s="49">
        <v>0</v>
      </c>
      <c r="AF90" s="9"/>
      <c r="AG90" s="9"/>
      <c r="AH90" s="9"/>
      <c r="AI90" s="49"/>
      <c r="AJ90" s="9">
        <f t="shared" si="8"/>
        <v>0</v>
      </c>
      <c r="AK90" s="49">
        <f t="shared" si="9"/>
        <v>0</v>
      </c>
      <c r="AL90" s="49">
        <f t="shared" si="10"/>
        <v>0</v>
      </c>
      <c r="AM90" s="66">
        <f t="shared" si="11"/>
        <v>4</v>
      </c>
    </row>
    <row r="91" spans="1:39">
      <c r="A91" s="82">
        <v>88</v>
      </c>
      <c r="B91" s="70" t="s">
        <v>258</v>
      </c>
      <c r="C91" s="70" t="s">
        <v>232</v>
      </c>
      <c r="D91" s="83"/>
      <c r="E91" s="83"/>
      <c r="F91" s="9"/>
      <c r="G91" s="49"/>
      <c r="H91" s="9"/>
      <c r="I91" s="9"/>
      <c r="J91" s="9"/>
      <c r="K91" s="49"/>
      <c r="L91" s="9"/>
      <c r="M91" s="9"/>
      <c r="N91" s="9"/>
      <c r="O91" s="49"/>
      <c r="P91" s="9" t="s">
        <v>241</v>
      </c>
      <c r="Q91" s="9">
        <v>9</v>
      </c>
      <c r="R91" s="9">
        <v>0</v>
      </c>
      <c r="S91" s="49">
        <v>0</v>
      </c>
      <c r="T91" s="9"/>
      <c r="U91" s="9"/>
      <c r="V91" s="9"/>
      <c r="W91" s="49"/>
      <c r="X91" s="9"/>
      <c r="Y91" s="9"/>
      <c r="Z91" s="9"/>
      <c r="AA91" s="49"/>
      <c r="AB91" s="9"/>
      <c r="AC91" s="9"/>
      <c r="AD91" s="9"/>
      <c r="AE91" s="49"/>
      <c r="AF91" s="9"/>
      <c r="AG91" s="9"/>
      <c r="AH91" s="9"/>
      <c r="AI91" s="49"/>
      <c r="AJ91" s="9">
        <f t="shared" si="8"/>
        <v>0</v>
      </c>
      <c r="AK91" s="49">
        <f t="shared" si="9"/>
        <v>0</v>
      </c>
      <c r="AL91" s="49">
        <f t="shared" si="10"/>
        <v>0</v>
      </c>
      <c r="AM91" s="66">
        <f t="shared" si="11"/>
        <v>9</v>
      </c>
    </row>
    <row r="92" spans="1:39">
      <c r="A92" s="82">
        <v>89</v>
      </c>
      <c r="B92" s="70" t="s">
        <v>319</v>
      </c>
      <c r="C92" s="70" t="s">
        <v>309</v>
      </c>
      <c r="D92" s="83"/>
      <c r="E92" s="83"/>
      <c r="F92" s="9"/>
      <c r="G92" s="49"/>
      <c r="H92" s="9"/>
      <c r="I92" s="9"/>
      <c r="J92" s="9"/>
      <c r="K92" s="49"/>
      <c r="L92" s="9"/>
      <c r="M92" s="9"/>
      <c r="N92" s="9"/>
      <c r="O92" s="49"/>
      <c r="P92" s="9"/>
      <c r="Q92" s="9"/>
      <c r="R92" s="9"/>
      <c r="S92" s="49"/>
      <c r="T92" s="9"/>
      <c r="U92" s="9"/>
      <c r="V92" s="9"/>
      <c r="W92" s="49"/>
      <c r="X92" s="9" t="s">
        <v>317</v>
      </c>
      <c r="Y92" s="9">
        <v>5</v>
      </c>
      <c r="Z92" s="9">
        <v>0</v>
      </c>
      <c r="AA92" s="49">
        <v>0</v>
      </c>
      <c r="AB92" s="9" t="s">
        <v>317</v>
      </c>
      <c r="AC92" s="9">
        <v>8</v>
      </c>
      <c r="AD92" s="9">
        <v>0</v>
      </c>
      <c r="AE92" s="49">
        <v>0</v>
      </c>
      <c r="AF92" s="9" t="s">
        <v>317</v>
      </c>
      <c r="AG92" s="9">
        <v>8</v>
      </c>
      <c r="AH92" s="9">
        <v>0</v>
      </c>
      <c r="AI92" s="49">
        <v>0</v>
      </c>
      <c r="AJ92" s="9">
        <f t="shared" si="8"/>
        <v>0</v>
      </c>
      <c r="AK92" s="49">
        <f t="shared" si="9"/>
        <v>0</v>
      </c>
      <c r="AL92" s="49">
        <f t="shared" si="10"/>
        <v>0</v>
      </c>
      <c r="AM92" s="66">
        <f t="shared" si="11"/>
        <v>21</v>
      </c>
    </row>
    <row r="93" spans="1:39">
      <c r="A93" s="82">
        <v>90</v>
      </c>
      <c r="B93" s="70" t="s">
        <v>320</v>
      </c>
      <c r="C93" s="70" t="s">
        <v>309</v>
      </c>
      <c r="D93" s="83"/>
      <c r="E93" s="83"/>
      <c r="F93" s="9"/>
      <c r="G93" s="49"/>
      <c r="H93" s="9"/>
      <c r="I93" s="9"/>
      <c r="J93" s="9"/>
      <c r="K93" s="49"/>
      <c r="L93" s="9"/>
      <c r="M93" s="9"/>
      <c r="N93" s="9"/>
      <c r="O93" s="49"/>
      <c r="P93" s="9"/>
      <c r="Q93" s="9"/>
      <c r="R93" s="9"/>
      <c r="S93" s="49"/>
      <c r="T93" s="9"/>
      <c r="U93" s="9"/>
      <c r="V93" s="9"/>
      <c r="W93" s="49"/>
      <c r="X93" s="9" t="s">
        <v>317</v>
      </c>
      <c r="Y93" s="9">
        <v>5</v>
      </c>
      <c r="Z93" s="9">
        <v>0</v>
      </c>
      <c r="AA93" s="49">
        <v>0</v>
      </c>
      <c r="AB93" s="9" t="s">
        <v>317</v>
      </c>
      <c r="AC93" s="9">
        <v>8</v>
      </c>
      <c r="AD93" s="9">
        <v>0</v>
      </c>
      <c r="AE93" s="49">
        <v>0</v>
      </c>
      <c r="AF93" s="9" t="s">
        <v>317</v>
      </c>
      <c r="AG93" s="9">
        <v>8</v>
      </c>
      <c r="AH93" s="9">
        <v>0</v>
      </c>
      <c r="AI93" s="49">
        <v>0</v>
      </c>
      <c r="AJ93" s="9">
        <f t="shared" si="8"/>
        <v>0</v>
      </c>
      <c r="AK93" s="49">
        <f t="shared" si="9"/>
        <v>0</v>
      </c>
      <c r="AL93" s="49">
        <f t="shared" si="10"/>
        <v>0</v>
      </c>
      <c r="AM93" s="66">
        <f t="shared" si="11"/>
        <v>21</v>
      </c>
    </row>
    <row r="94" spans="1:39">
      <c r="A94" s="82">
        <v>91</v>
      </c>
      <c r="B94" s="70" t="s">
        <v>259</v>
      </c>
      <c r="C94" s="70" t="s">
        <v>260</v>
      </c>
      <c r="D94" s="83"/>
      <c r="E94" s="83"/>
      <c r="F94" s="9"/>
      <c r="G94" s="49"/>
      <c r="H94" s="9"/>
      <c r="I94" s="9"/>
      <c r="J94" s="9"/>
      <c r="K94" s="49"/>
      <c r="L94" s="9"/>
      <c r="M94" s="9"/>
      <c r="N94" s="9"/>
      <c r="O94" s="49"/>
      <c r="P94" s="9" t="s">
        <v>245</v>
      </c>
      <c r="Q94" s="9">
        <v>9</v>
      </c>
      <c r="R94" s="9">
        <v>0</v>
      </c>
      <c r="S94" s="49">
        <v>0</v>
      </c>
      <c r="T94" s="9"/>
      <c r="U94" s="9"/>
      <c r="V94" s="9"/>
      <c r="W94" s="49"/>
      <c r="X94" s="9"/>
      <c r="Y94" s="9"/>
      <c r="Z94" s="9"/>
      <c r="AA94" s="49"/>
      <c r="AB94" s="9"/>
      <c r="AC94" s="9"/>
      <c r="AD94" s="9"/>
      <c r="AE94" s="49"/>
      <c r="AF94" s="9"/>
      <c r="AG94" s="9"/>
      <c r="AH94" s="9"/>
      <c r="AI94" s="49"/>
      <c r="AJ94" s="9">
        <f t="shared" si="8"/>
        <v>0</v>
      </c>
      <c r="AK94" s="49">
        <f t="shared" si="9"/>
        <v>0</v>
      </c>
      <c r="AL94" s="49">
        <f t="shared" si="10"/>
        <v>0</v>
      </c>
      <c r="AM94" s="66">
        <f t="shared" si="11"/>
        <v>9</v>
      </c>
    </row>
    <row r="95" spans="1:39">
      <c r="A95" s="82">
        <v>92</v>
      </c>
      <c r="B95" s="70" t="s">
        <v>215</v>
      </c>
      <c r="C95" s="70" t="s">
        <v>216</v>
      </c>
      <c r="D95" s="83"/>
      <c r="E95" s="83"/>
      <c r="F95" s="9"/>
      <c r="G95" s="49"/>
      <c r="H95" s="9"/>
      <c r="I95" s="9"/>
      <c r="J95" s="9"/>
      <c r="K95" s="49"/>
      <c r="L95" s="9" t="s">
        <v>237</v>
      </c>
      <c r="M95" s="9">
        <v>5</v>
      </c>
      <c r="N95" s="9">
        <v>0</v>
      </c>
      <c r="O95" s="49">
        <v>0</v>
      </c>
      <c r="P95" s="9"/>
      <c r="Q95" s="9"/>
      <c r="R95" s="9"/>
      <c r="S95" s="49"/>
      <c r="T95" s="9"/>
      <c r="U95" s="9"/>
      <c r="V95" s="9"/>
      <c r="W95" s="49"/>
      <c r="X95" s="9"/>
      <c r="Y95" s="9"/>
      <c r="Z95" s="9"/>
      <c r="AA95" s="49"/>
      <c r="AB95" s="9"/>
      <c r="AC95" s="9"/>
      <c r="AD95" s="9"/>
      <c r="AE95" s="49"/>
      <c r="AF95" s="9"/>
      <c r="AG95" s="9"/>
      <c r="AH95" s="9"/>
      <c r="AI95" s="49"/>
      <c r="AJ95" s="9">
        <f t="shared" si="8"/>
        <v>0</v>
      </c>
      <c r="AK95" s="49">
        <f t="shared" si="9"/>
        <v>0</v>
      </c>
      <c r="AL95" s="49">
        <f t="shared" si="10"/>
        <v>0</v>
      </c>
      <c r="AM95" s="66">
        <f t="shared" si="11"/>
        <v>5</v>
      </c>
    </row>
    <row r="96" spans="1:39">
      <c r="A96" s="82">
        <v>93</v>
      </c>
      <c r="B96" s="70" t="s">
        <v>188</v>
      </c>
      <c r="C96" s="70" t="s">
        <v>98</v>
      </c>
      <c r="D96" s="83"/>
      <c r="E96" s="83"/>
      <c r="F96" s="9"/>
      <c r="G96" s="49"/>
      <c r="H96" s="9" t="s">
        <v>193</v>
      </c>
      <c r="I96" s="9">
        <v>4</v>
      </c>
      <c r="J96" s="9">
        <v>0</v>
      </c>
      <c r="K96" s="49">
        <v>0</v>
      </c>
      <c r="L96" s="9"/>
      <c r="M96" s="9"/>
      <c r="N96" s="9"/>
      <c r="O96" s="49"/>
      <c r="P96" s="9"/>
      <c r="Q96" s="9"/>
      <c r="R96" s="9"/>
      <c r="S96" s="49"/>
      <c r="T96" s="9"/>
      <c r="U96" s="9"/>
      <c r="V96" s="9"/>
      <c r="W96" s="49"/>
      <c r="X96" s="9"/>
      <c r="Y96" s="9"/>
      <c r="Z96" s="9"/>
      <c r="AA96" s="49"/>
      <c r="AB96" s="9"/>
      <c r="AC96" s="9"/>
      <c r="AD96" s="9"/>
      <c r="AE96" s="49"/>
      <c r="AF96" s="9" t="s">
        <v>193</v>
      </c>
      <c r="AG96" s="9">
        <v>3</v>
      </c>
      <c r="AH96" s="9">
        <v>0</v>
      </c>
      <c r="AI96" s="49">
        <v>0</v>
      </c>
      <c r="AJ96" s="9">
        <f t="shared" si="8"/>
        <v>0</v>
      </c>
      <c r="AK96" s="49">
        <f t="shared" si="9"/>
        <v>0</v>
      </c>
      <c r="AL96" s="49">
        <f t="shared" si="10"/>
        <v>0</v>
      </c>
      <c r="AM96" s="66">
        <f t="shared" si="11"/>
        <v>7</v>
      </c>
    </row>
    <row r="97" spans="1:39">
      <c r="A97" s="82">
        <v>94</v>
      </c>
      <c r="B97" s="70" t="s">
        <v>234</v>
      </c>
      <c r="C97" s="70" t="s">
        <v>235</v>
      </c>
      <c r="D97" s="83"/>
      <c r="E97" s="83"/>
      <c r="F97" s="9"/>
      <c r="G97" s="49"/>
      <c r="H97" s="9"/>
      <c r="I97" s="9"/>
      <c r="J97" s="9"/>
      <c r="K97" s="49"/>
      <c r="L97" s="9" t="s">
        <v>241</v>
      </c>
      <c r="M97" s="9">
        <v>9</v>
      </c>
      <c r="N97" s="9">
        <v>0</v>
      </c>
      <c r="O97" s="49">
        <v>0</v>
      </c>
      <c r="P97" s="9"/>
      <c r="Q97" s="9"/>
      <c r="R97" s="9"/>
      <c r="S97" s="49"/>
      <c r="T97" s="9"/>
      <c r="U97" s="9"/>
      <c r="V97" s="9"/>
      <c r="W97" s="49"/>
      <c r="X97" s="9"/>
      <c r="Y97" s="9"/>
      <c r="Z97" s="9"/>
      <c r="AA97" s="49"/>
      <c r="AB97" s="9"/>
      <c r="AC97" s="9"/>
      <c r="AD97" s="9"/>
      <c r="AE97" s="49"/>
      <c r="AF97" s="9"/>
      <c r="AG97" s="9"/>
      <c r="AH97" s="9"/>
      <c r="AI97" s="49"/>
      <c r="AJ97" s="9">
        <f t="shared" si="8"/>
        <v>0</v>
      </c>
      <c r="AK97" s="49">
        <f t="shared" si="9"/>
        <v>0</v>
      </c>
      <c r="AL97" s="49">
        <f t="shared" si="10"/>
        <v>0</v>
      </c>
      <c r="AM97" s="66">
        <f t="shared" si="11"/>
        <v>9</v>
      </c>
    </row>
    <row r="98" spans="1:39">
      <c r="A98" s="82">
        <v>95</v>
      </c>
      <c r="B98" s="70" t="s">
        <v>331</v>
      </c>
      <c r="C98" s="70" t="s">
        <v>332</v>
      </c>
      <c r="D98" s="83"/>
      <c r="E98" s="83"/>
      <c r="F98" s="9"/>
      <c r="G98" s="49"/>
      <c r="H98" s="9"/>
      <c r="I98" s="9"/>
      <c r="J98" s="9"/>
      <c r="K98" s="49"/>
      <c r="L98" s="9"/>
      <c r="M98" s="9"/>
      <c r="N98" s="9"/>
      <c r="O98" s="49"/>
      <c r="P98" s="9"/>
      <c r="Q98" s="9"/>
      <c r="R98" s="9"/>
      <c r="S98" s="49"/>
      <c r="T98" s="9"/>
      <c r="U98" s="9"/>
      <c r="V98" s="9"/>
      <c r="W98" s="49"/>
      <c r="X98" s="9"/>
      <c r="Y98" s="9"/>
      <c r="Z98" s="9"/>
      <c r="AA98" s="49"/>
      <c r="AB98" s="9" t="s">
        <v>336</v>
      </c>
      <c r="AC98" s="9">
        <v>4</v>
      </c>
      <c r="AD98" s="9">
        <v>0</v>
      </c>
      <c r="AE98" s="49">
        <v>0</v>
      </c>
      <c r="AF98" s="9"/>
      <c r="AG98" s="9"/>
      <c r="AH98" s="9"/>
      <c r="AI98" s="49"/>
      <c r="AJ98" s="9">
        <f t="shared" si="8"/>
        <v>0</v>
      </c>
      <c r="AK98" s="49">
        <f t="shared" si="9"/>
        <v>0</v>
      </c>
      <c r="AL98" s="49">
        <f t="shared" si="10"/>
        <v>0</v>
      </c>
      <c r="AM98" s="66">
        <f t="shared" si="11"/>
        <v>4</v>
      </c>
    </row>
    <row r="99" spans="1:39">
      <c r="A99" s="82">
        <v>96</v>
      </c>
      <c r="B99" s="70" t="s">
        <v>101</v>
      </c>
      <c r="C99" s="70" t="s">
        <v>217</v>
      </c>
      <c r="D99" s="83"/>
      <c r="E99" s="83"/>
      <c r="F99" s="9"/>
      <c r="G99" s="49"/>
      <c r="H99" s="9"/>
      <c r="I99" s="9"/>
      <c r="J99" s="9"/>
      <c r="K99" s="49"/>
      <c r="L99" s="9" t="s">
        <v>238</v>
      </c>
      <c r="M99" s="9">
        <v>5</v>
      </c>
      <c r="N99" s="9">
        <v>0</v>
      </c>
      <c r="O99" s="49">
        <v>0</v>
      </c>
      <c r="P99" s="9"/>
      <c r="Q99" s="9"/>
      <c r="R99" s="9"/>
      <c r="S99" s="49"/>
      <c r="T99" s="9"/>
      <c r="U99" s="9"/>
      <c r="V99" s="9"/>
      <c r="W99" s="49"/>
      <c r="X99" s="9"/>
      <c r="Y99" s="9"/>
      <c r="Z99" s="9"/>
      <c r="AA99" s="49"/>
      <c r="AB99" s="9"/>
      <c r="AC99" s="9"/>
      <c r="AD99" s="9"/>
      <c r="AE99" s="49"/>
      <c r="AF99" s="9"/>
      <c r="AG99" s="9"/>
      <c r="AH99" s="9"/>
      <c r="AI99" s="49"/>
      <c r="AJ99" s="9">
        <f t="shared" si="8"/>
        <v>0</v>
      </c>
      <c r="AK99" s="49">
        <f t="shared" si="9"/>
        <v>0</v>
      </c>
      <c r="AL99" s="49">
        <f t="shared" si="10"/>
        <v>0</v>
      </c>
      <c r="AM99" s="66">
        <f t="shared" si="11"/>
        <v>5</v>
      </c>
    </row>
    <row r="100" spans="1:39">
      <c r="A100" s="82">
        <v>97</v>
      </c>
      <c r="B100" s="70" t="s">
        <v>213</v>
      </c>
      <c r="C100" s="70" t="s">
        <v>222</v>
      </c>
      <c r="D100" s="83"/>
      <c r="E100" s="83"/>
      <c r="F100" s="9"/>
      <c r="G100" s="49"/>
      <c r="H100" s="9"/>
      <c r="I100" s="9"/>
      <c r="J100" s="9"/>
      <c r="K100" s="49"/>
      <c r="L100" s="9" t="s">
        <v>239</v>
      </c>
      <c r="M100" s="9">
        <v>4</v>
      </c>
      <c r="N100" s="9">
        <v>0</v>
      </c>
      <c r="O100" s="49">
        <v>0</v>
      </c>
      <c r="P100" s="9" t="s">
        <v>239</v>
      </c>
      <c r="Q100" s="9">
        <v>4</v>
      </c>
      <c r="R100" s="9">
        <v>0</v>
      </c>
      <c r="S100" s="49">
        <v>0</v>
      </c>
      <c r="T100" s="9"/>
      <c r="U100" s="9"/>
      <c r="V100" s="9"/>
      <c r="W100" s="49"/>
      <c r="X100" s="9"/>
      <c r="Y100" s="9"/>
      <c r="Z100" s="9"/>
      <c r="AA100" s="49"/>
      <c r="AB100" s="9"/>
      <c r="AC100" s="9"/>
      <c r="AD100" s="9"/>
      <c r="AE100" s="49"/>
      <c r="AF100" s="9"/>
      <c r="AG100" s="9"/>
      <c r="AH100" s="9"/>
      <c r="AI100" s="49"/>
      <c r="AJ100" s="9">
        <f t="shared" ref="AJ100:AJ105" si="12">SUM(F100,J100,N100,R100,V100,Z100,AD100,AH100)</f>
        <v>0</v>
      </c>
      <c r="AK100" s="49">
        <f t="shared" ref="AK100:AK131" si="13">AJ100/AM100</f>
        <v>0</v>
      </c>
      <c r="AL100" s="49">
        <f t="shared" ref="AL100:AL105" si="14">AVERAGE(F100,Z100,J100,N100,R100,V100,AD100,AH100)</f>
        <v>0</v>
      </c>
      <c r="AM100" s="66">
        <f t="shared" ref="AM100:AM105" si="15">I100+M100+Q100+U100+Y100+AC100+AG100+E100</f>
        <v>8</v>
      </c>
    </row>
    <row r="101" spans="1:39">
      <c r="A101" s="82">
        <v>98</v>
      </c>
      <c r="B101" s="70" t="s">
        <v>299</v>
      </c>
      <c r="C101" s="70" t="s">
        <v>300</v>
      </c>
      <c r="D101" s="83"/>
      <c r="E101" s="83"/>
      <c r="F101" s="9"/>
      <c r="G101" s="49"/>
      <c r="H101" s="9"/>
      <c r="I101" s="9"/>
      <c r="J101" s="9"/>
      <c r="K101" s="49"/>
      <c r="L101" s="9"/>
      <c r="M101" s="9"/>
      <c r="N101" s="9"/>
      <c r="O101" s="49"/>
      <c r="P101" s="9"/>
      <c r="Q101" s="9"/>
      <c r="R101" s="9"/>
      <c r="S101" s="49"/>
      <c r="T101" s="9" t="s">
        <v>307</v>
      </c>
      <c r="U101" s="9">
        <v>5</v>
      </c>
      <c r="V101" s="9">
        <v>0</v>
      </c>
      <c r="W101" s="49">
        <v>0</v>
      </c>
      <c r="X101" s="9"/>
      <c r="Y101" s="9"/>
      <c r="Z101" s="9"/>
      <c r="AA101" s="49"/>
      <c r="AB101" s="9"/>
      <c r="AC101" s="9"/>
      <c r="AD101" s="9"/>
      <c r="AE101" s="49"/>
      <c r="AF101" s="9"/>
      <c r="AG101" s="9"/>
      <c r="AH101" s="9"/>
      <c r="AI101" s="49"/>
      <c r="AJ101" s="9">
        <f t="shared" si="12"/>
        <v>0</v>
      </c>
      <c r="AK101" s="49">
        <f t="shared" si="13"/>
        <v>0</v>
      </c>
      <c r="AL101" s="49">
        <f t="shared" si="14"/>
        <v>0</v>
      </c>
      <c r="AM101" s="66">
        <f t="shared" si="15"/>
        <v>5</v>
      </c>
    </row>
    <row r="102" spans="1:39">
      <c r="A102" s="82">
        <v>99</v>
      </c>
      <c r="B102" s="70" t="s">
        <v>301</v>
      </c>
      <c r="C102" s="70" t="s">
        <v>302</v>
      </c>
      <c r="D102" s="83"/>
      <c r="E102" s="83"/>
      <c r="F102" s="9"/>
      <c r="G102" s="49"/>
      <c r="H102" s="9"/>
      <c r="I102" s="9"/>
      <c r="J102" s="9"/>
      <c r="K102" s="49"/>
      <c r="L102" s="9"/>
      <c r="M102" s="9"/>
      <c r="N102" s="9"/>
      <c r="O102" s="49"/>
      <c r="P102" s="9"/>
      <c r="Q102" s="9"/>
      <c r="R102" s="9"/>
      <c r="S102" s="49"/>
      <c r="T102" s="9" t="s">
        <v>270</v>
      </c>
      <c r="U102" s="9">
        <v>5</v>
      </c>
      <c r="V102" s="9">
        <v>0</v>
      </c>
      <c r="W102" s="49">
        <v>0</v>
      </c>
      <c r="X102" s="9"/>
      <c r="Y102" s="9"/>
      <c r="Z102" s="9"/>
      <c r="AA102" s="49"/>
      <c r="AB102" s="9"/>
      <c r="AC102" s="9"/>
      <c r="AD102" s="9"/>
      <c r="AE102" s="49"/>
      <c r="AF102" s="9"/>
      <c r="AG102" s="9"/>
      <c r="AH102" s="9"/>
      <c r="AI102" s="49"/>
      <c r="AJ102" s="9">
        <f t="shared" si="12"/>
        <v>0</v>
      </c>
      <c r="AK102" s="49">
        <f t="shared" si="13"/>
        <v>0</v>
      </c>
      <c r="AL102" s="49">
        <f t="shared" si="14"/>
        <v>0</v>
      </c>
      <c r="AM102" s="66">
        <f t="shared" si="15"/>
        <v>5</v>
      </c>
    </row>
    <row r="103" spans="1:39">
      <c r="A103" s="82">
        <v>100</v>
      </c>
      <c r="B103" s="70" t="s">
        <v>303</v>
      </c>
      <c r="C103" s="70" t="s">
        <v>304</v>
      </c>
      <c r="D103" s="83"/>
      <c r="E103" s="83"/>
      <c r="F103" s="9"/>
      <c r="G103" s="49"/>
      <c r="H103" s="9"/>
      <c r="I103" s="9"/>
      <c r="J103" s="9"/>
      <c r="K103" s="49"/>
      <c r="L103" s="9"/>
      <c r="M103" s="9"/>
      <c r="N103" s="9"/>
      <c r="O103" s="49"/>
      <c r="P103" s="9"/>
      <c r="Q103" s="9"/>
      <c r="R103" s="9"/>
      <c r="S103" s="49"/>
      <c r="T103" s="9" t="s">
        <v>270</v>
      </c>
      <c r="U103" s="9">
        <v>5</v>
      </c>
      <c r="V103" s="9">
        <v>0</v>
      </c>
      <c r="W103" s="49">
        <v>0</v>
      </c>
      <c r="X103" s="9"/>
      <c r="Y103" s="9"/>
      <c r="Z103" s="9"/>
      <c r="AA103" s="49"/>
      <c r="AB103" s="9"/>
      <c r="AC103" s="9"/>
      <c r="AD103" s="9"/>
      <c r="AE103" s="49"/>
      <c r="AF103" s="9"/>
      <c r="AG103" s="9"/>
      <c r="AH103" s="9"/>
      <c r="AI103" s="49"/>
      <c r="AJ103" s="9">
        <f t="shared" si="12"/>
        <v>0</v>
      </c>
      <c r="AK103" s="49">
        <f t="shared" si="13"/>
        <v>0</v>
      </c>
      <c r="AL103" s="49">
        <f t="shared" si="14"/>
        <v>0</v>
      </c>
      <c r="AM103" s="66">
        <f t="shared" si="15"/>
        <v>5</v>
      </c>
    </row>
    <row r="104" spans="1:39">
      <c r="A104" s="82">
        <v>101</v>
      </c>
      <c r="B104" s="70" t="s">
        <v>223</v>
      </c>
      <c r="C104" s="70" t="s">
        <v>305</v>
      </c>
      <c r="D104" s="83"/>
      <c r="E104" s="83"/>
      <c r="F104" s="9"/>
      <c r="G104" s="49"/>
      <c r="H104" s="9"/>
      <c r="I104" s="9"/>
      <c r="J104" s="9"/>
      <c r="K104" s="49"/>
      <c r="L104" s="9"/>
      <c r="M104" s="9"/>
      <c r="N104" s="9"/>
      <c r="O104" s="49"/>
      <c r="P104" s="9"/>
      <c r="Q104" s="9"/>
      <c r="R104" s="9"/>
      <c r="S104" s="49"/>
      <c r="T104" s="9" t="s">
        <v>270</v>
      </c>
      <c r="U104" s="9">
        <v>5</v>
      </c>
      <c r="V104" s="9">
        <v>0</v>
      </c>
      <c r="W104" s="49">
        <v>0</v>
      </c>
      <c r="X104" s="9"/>
      <c r="Y104" s="9"/>
      <c r="Z104" s="9"/>
      <c r="AA104" s="49"/>
      <c r="AB104" s="9"/>
      <c r="AC104" s="9"/>
      <c r="AD104" s="9"/>
      <c r="AE104" s="49"/>
      <c r="AF104" s="9"/>
      <c r="AG104" s="9"/>
      <c r="AH104" s="9"/>
      <c r="AI104" s="49"/>
      <c r="AJ104" s="9">
        <f t="shared" si="12"/>
        <v>0</v>
      </c>
      <c r="AK104" s="49">
        <f t="shared" si="13"/>
        <v>0</v>
      </c>
      <c r="AL104" s="49">
        <f t="shared" si="14"/>
        <v>0</v>
      </c>
      <c r="AM104" s="66">
        <f t="shared" si="15"/>
        <v>5</v>
      </c>
    </row>
    <row r="105" spans="1:39">
      <c r="A105" s="82">
        <v>102</v>
      </c>
      <c r="B105" s="70" t="s">
        <v>155</v>
      </c>
      <c r="C105" s="70" t="s">
        <v>94</v>
      </c>
      <c r="D105" s="83"/>
      <c r="E105" s="83"/>
      <c r="F105" s="9"/>
      <c r="G105" s="49"/>
      <c r="H105" s="9"/>
      <c r="I105" s="9"/>
      <c r="J105" s="9"/>
      <c r="K105" s="49"/>
      <c r="L105" s="9"/>
      <c r="M105" s="9"/>
      <c r="N105" s="9"/>
      <c r="O105" s="49"/>
      <c r="P105" s="9"/>
      <c r="Q105" s="9"/>
      <c r="R105" s="9"/>
      <c r="S105" s="49"/>
      <c r="T105" s="9" t="s">
        <v>307</v>
      </c>
      <c r="U105" s="9">
        <v>5</v>
      </c>
      <c r="V105" s="9">
        <v>0</v>
      </c>
      <c r="W105" s="49">
        <v>0</v>
      </c>
      <c r="X105" s="9"/>
      <c r="Y105" s="9"/>
      <c r="Z105" s="9"/>
      <c r="AA105" s="49"/>
      <c r="AB105" s="9"/>
      <c r="AC105" s="9"/>
      <c r="AD105" s="9"/>
      <c r="AE105" s="49"/>
      <c r="AF105" s="9"/>
      <c r="AG105" s="9"/>
      <c r="AH105" s="9"/>
      <c r="AI105" s="49"/>
      <c r="AJ105" s="9">
        <f t="shared" si="12"/>
        <v>0</v>
      </c>
      <c r="AK105" s="49">
        <f t="shared" si="13"/>
        <v>0</v>
      </c>
      <c r="AL105" s="49">
        <f t="shared" si="14"/>
        <v>0</v>
      </c>
      <c r="AM105" s="66">
        <f t="shared" si="15"/>
        <v>5</v>
      </c>
    </row>
    <row r="107" spans="1:39">
      <c r="B107" s="41" t="s">
        <v>47</v>
      </c>
      <c r="C107" s="169" t="s">
        <v>127</v>
      </c>
      <c r="D107" s="169"/>
      <c r="E107" s="169"/>
      <c r="F107" s="169"/>
      <c r="G107" s="169"/>
      <c r="H107" s="169"/>
      <c r="I107" s="169"/>
      <c r="J107" s="169"/>
      <c r="K107" s="169"/>
      <c r="L107" s="169"/>
      <c r="M107" s="169"/>
      <c r="N107" s="169"/>
      <c r="O107" s="169"/>
      <c r="P107" s="169"/>
      <c r="Q107" s="126"/>
    </row>
    <row r="108" spans="1:39">
      <c r="B108" s="41" t="s">
        <v>85</v>
      </c>
      <c r="C108" s="169" t="s">
        <v>128</v>
      </c>
      <c r="D108" s="169"/>
      <c r="E108" s="169"/>
      <c r="F108" s="169"/>
      <c r="G108" s="169"/>
      <c r="H108" s="169"/>
      <c r="I108" s="169"/>
      <c r="J108" s="169"/>
      <c r="K108" s="169"/>
      <c r="L108" s="169"/>
      <c r="M108" s="169"/>
      <c r="N108" s="169"/>
      <c r="O108" s="169"/>
      <c r="P108" s="169"/>
      <c r="Q108" s="126"/>
    </row>
    <row r="109" spans="1:39">
      <c r="B109" s="41" t="s">
        <v>126</v>
      </c>
      <c r="C109" s="174" t="s">
        <v>129</v>
      </c>
      <c r="D109" s="174"/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26"/>
    </row>
    <row r="110" spans="1:39">
      <c r="B110" s="84" t="s">
        <v>145</v>
      </c>
      <c r="C110" s="175" t="s">
        <v>146</v>
      </c>
      <c r="D110" s="175"/>
      <c r="E110" s="175"/>
      <c r="F110" s="175"/>
      <c r="G110" s="175"/>
      <c r="H110" s="175"/>
      <c r="I110" s="175"/>
      <c r="J110" s="175"/>
      <c r="K110" s="175"/>
      <c r="L110" s="175"/>
      <c r="M110" s="175"/>
      <c r="N110" s="175"/>
      <c r="O110" s="175"/>
      <c r="P110" s="175"/>
      <c r="Q110" s="130"/>
    </row>
  </sheetData>
  <sheetProtection selectLockedCells="1" selectUnlockedCells="1"/>
  <sortState ref="B4:AM105">
    <sortCondition descending="1" ref="AJ4:AJ105"/>
    <sortCondition descending="1" ref="AK4:AK105"/>
    <sortCondition ref="C4:C105"/>
    <sortCondition ref="B4:B105"/>
  </sortState>
  <mergeCells count="17">
    <mergeCell ref="AJ2:AK2"/>
    <mergeCell ref="C107:P107"/>
    <mergeCell ref="C108:P108"/>
    <mergeCell ref="P2:S2"/>
    <mergeCell ref="T2:W2"/>
    <mergeCell ref="C109:P109"/>
    <mergeCell ref="C110:P110"/>
    <mergeCell ref="D1:AI1"/>
    <mergeCell ref="AB2:AE2"/>
    <mergeCell ref="AF2:AI2"/>
    <mergeCell ref="X2:AA2"/>
    <mergeCell ref="L2:O2"/>
    <mergeCell ref="A1:A3"/>
    <mergeCell ref="B1:B3"/>
    <mergeCell ref="C1:C3"/>
    <mergeCell ref="D2:G2"/>
    <mergeCell ref="H2:K2"/>
  </mergeCells>
  <pageMargins left="0.78749999999999998" right="0.78749999999999998" top="0.78749999999999998" bottom="0.78749999999999998" header="0.51180555555555551" footer="0.51180555555555551"/>
  <pageSetup paperSize="9" scale="105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0"/>
  <sheetViews>
    <sheetView zoomScale="85" zoomScaleNormal="8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8" sqref="A8:XFD8"/>
    </sheetView>
  </sheetViews>
  <sheetFormatPr defaultColWidth="11.5703125" defaultRowHeight="12.75"/>
  <cols>
    <col min="1" max="1" width="4.5703125" customWidth="1"/>
    <col min="2" max="2" width="9.85546875" customWidth="1"/>
    <col min="3" max="3" width="14.42578125" customWidth="1"/>
    <col min="4" max="4" width="5.7109375" style="10" customWidth="1"/>
    <col min="5" max="5" width="2.42578125" style="10" bestFit="1" customWidth="1"/>
    <col min="6" max="6" width="5.7109375" customWidth="1"/>
    <col min="7" max="7" width="6.140625" customWidth="1"/>
    <col min="8" max="8" width="5.7109375" style="10" customWidth="1"/>
    <col min="9" max="9" width="2.42578125" style="10" bestFit="1" customWidth="1"/>
    <col min="10" max="10" width="5.7109375" customWidth="1"/>
    <col min="11" max="11" width="6.140625" customWidth="1"/>
    <col min="12" max="12" width="5.7109375" customWidth="1"/>
    <col min="13" max="13" width="2.42578125" bestFit="1" customWidth="1"/>
    <col min="14" max="14" width="5.7109375" customWidth="1"/>
    <col min="15" max="15" width="6.140625" customWidth="1"/>
    <col min="16" max="16" width="5.7109375" customWidth="1"/>
    <col min="17" max="17" width="2.42578125" bestFit="1" customWidth="1"/>
    <col min="18" max="18" width="5.7109375" customWidth="1"/>
    <col min="19" max="19" width="6.140625" customWidth="1"/>
    <col min="20" max="20" width="5.7109375" customWidth="1"/>
    <col min="21" max="21" width="2.42578125" bestFit="1" customWidth="1"/>
    <col min="22" max="22" width="5.7109375" customWidth="1"/>
    <col min="23" max="23" width="6.140625" customWidth="1"/>
    <col min="24" max="24" width="5.7109375" customWidth="1"/>
    <col min="25" max="25" width="2.42578125" bestFit="1" customWidth="1"/>
    <col min="26" max="26" width="5.7109375" customWidth="1"/>
    <col min="27" max="27" width="6.140625" customWidth="1"/>
    <col min="28" max="28" width="5.7109375" customWidth="1"/>
    <col min="29" max="29" width="2.42578125" bestFit="1" customWidth="1"/>
    <col min="30" max="30" width="5.7109375" customWidth="1"/>
    <col min="31" max="31" width="6.140625" customWidth="1"/>
    <col min="32" max="32" width="5.7109375" customWidth="1"/>
    <col min="33" max="33" width="2.42578125" bestFit="1" customWidth="1"/>
    <col min="34" max="34" width="5.7109375" customWidth="1"/>
    <col min="35" max="35" width="6.140625" customWidth="1"/>
    <col min="36" max="36" width="5.7109375" customWidth="1"/>
    <col min="37" max="37" width="7.28515625" bestFit="1" customWidth="1"/>
    <col min="38" max="39" width="6.140625" customWidth="1"/>
    <col min="40" max="40" width="6.7109375" customWidth="1"/>
    <col min="42" max="42" width="5.7109375" bestFit="1" customWidth="1"/>
  </cols>
  <sheetData>
    <row r="1" spans="1:40" ht="12.75" customHeight="1">
      <c r="A1" s="149" t="s">
        <v>0</v>
      </c>
      <c r="B1" s="149" t="s">
        <v>73</v>
      </c>
      <c r="C1" s="149" t="s">
        <v>74</v>
      </c>
      <c r="D1" s="176" t="s">
        <v>130</v>
      </c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8"/>
      <c r="AJ1" s="41" t="s">
        <v>131</v>
      </c>
      <c r="AK1" s="41" t="s">
        <v>85</v>
      </c>
      <c r="AL1" s="41" t="s">
        <v>51</v>
      </c>
    </row>
    <row r="2" spans="1:40" ht="94.9" customHeight="1">
      <c r="A2" s="149"/>
      <c r="B2" s="149"/>
      <c r="C2" s="149"/>
      <c r="D2" s="150" t="s">
        <v>4</v>
      </c>
      <c r="E2" s="150"/>
      <c r="F2" s="150"/>
      <c r="G2" s="150"/>
      <c r="H2" s="150" t="s">
        <v>5</v>
      </c>
      <c r="I2" s="150"/>
      <c r="J2" s="150"/>
      <c r="K2" s="150"/>
      <c r="L2" s="150" t="s">
        <v>6</v>
      </c>
      <c r="M2" s="150"/>
      <c r="N2" s="150"/>
      <c r="O2" s="150"/>
      <c r="P2" s="150" t="s">
        <v>7</v>
      </c>
      <c r="Q2" s="150"/>
      <c r="R2" s="150"/>
      <c r="S2" s="150"/>
      <c r="T2" s="155" t="s">
        <v>8</v>
      </c>
      <c r="U2" s="155"/>
      <c r="V2" s="155"/>
      <c r="W2" s="155"/>
      <c r="X2" s="150" t="s">
        <v>125</v>
      </c>
      <c r="Y2" s="150"/>
      <c r="Z2" s="150"/>
      <c r="AA2" s="150"/>
      <c r="AB2" s="155" t="s">
        <v>10</v>
      </c>
      <c r="AC2" s="155"/>
      <c r="AD2" s="155"/>
      <c r="AE2" s="155"/>
      <c r="AF2" s="155" t="s">
        <v>11</v>
      </c>
      <c r="AG2" s="155"/>
      <c r="AH2" s="155"/>
      <c r="AI2" s="155"/>
      <c r="AJ2" s="163" t="s">
        <v>12</v>
      </c>
      <c r="AK2" s="163"/>
      <c r="AL2" s="7" t="s">
        <v>81</v>
      </c>
      <c r="AM2" s="71" t="s">
        <v>144</v>
      </c>
    </row>
    <row r="3" spans="1:40">
      <c r="A3" s="149"/>
      <c r="B3" s="168"/>
      <c r="C3" s="168"/>
      <c r="D3" s="17" t="s">
        <v>84</v>
      </c>
      <c r="E3" s="128" t="s">
        <v>306</v>
      </c>
      <c r="F3" s="17" t="s">
        <v>47</v>
      </c>
      <c r="G3" s="17" t="s">
        <v>85</v>
      </c>
      <c r="H3" s="17" t="s">
        <v>84</v>
      </c>
      <c r="I3" s="128" t="s">
        <v>306</v>
      </c>
      <c r="J3" s="17" t="s">
        <v>47</v>
      </c>
      <c r="K3" s="17" t="s">
        <v>85</v>
      </c>
      <c r="L3" s="17" t="s">
        <v>84</v>
      </c>
      <c r="M3" s="128" t="s">
        <v>306</v>
      </c>
      <c r="N3" s="17" t="s">
        <v>47</v>
      </c>
      <c r="O3" s="17" t="s">
        <v>85</v>
      </c>
      <c r="P3" s="17" t="s">
        <v>84</v>
      </c>
      <c r="Q3" s="128" t="s">
        <v>306</v>
      </c>
      <c r="R3" s="17" t="s">
        <v>47</v>
      </c>
      <c r="S3" s="17" t="s">
        <v>85</v>
      </c>
      <c r="T3" s="18" t="s">
        <v>84</v>
      </c>
      <c r="U3" s="129" t="s">
        <v>306</v>
      </c>
      <c r="V3" s="18" t="s">
        <v>47</v>
      </c>
      <c r="W3" s="18" t="s">
        <v>85</v>
      </c>
      <c r="X3" s="17" t="s">
        <v>84</v>
      </c>
      <c r="Y3" s="128" t="s">
        <v>306</v>
      </c>
      <c r="Z3" s="17" t="s">
        <v>47</v>
      </c>
      <c r="AA3" s="17" t="s">
        <v>85</v>
      </c>
      <c r="AB3" s="18" t="s">
        <v>84</v>
      </c>
      <c r="AC3" s="129" t="s">
        <v>306</v>
      </c>
      <c r="AD3" s="18" t="s">
        <v>47</v>
      </c>
      <c r="AE3" s="18" t="s">
        <v>85</v>
      </c>
      <c r="AF3" s="18" t="s">
        <v>84</v>
      </c>
      <c r="AG3" s="129" t="s">
        <v>306</v>
      </c>
      <c r="AH3" s="18" t="s">
        <v>47</v>
      </c>
      <c r="AI3" s="18" t="s">
        <v>85</v>
      </c>
      <c r="AJ3" s="41" t="s">
        <v>47</v>
      </c>
      <c r="AK3" s="41" t="s">
        <v>85</v>
      </c>
      <c r="AL3" s="48" t="s">
        <v>132</v>
      </c>
      <c r="AM3" s="66"/>
    </row>
    <row r="4" spans="1:40">
      <c r="A4" s="82">
        <v>1</v>
      </c>
      <c r="B4" s="70" t="s">
        <v>89</v>
      </c>
      <c r="C4" s="70" t="s">
        <v>90</v>
      </c>
      <c r="D4" s="83" t="s">
        <v>91</v>
      </c>
      <c r="E4" s="83">
        <v>4</v>
      </c>
      <c r="F4" s="9">
        <v>1</v>
      </c>
      <c r="G4" s="49">
        <f>F4/4</f>
        <v>0.25</v>
      </c>
      <c r="H4" s="9" t="s">
        <v>91</v>
      </c>
      <c r="I4" s="9">
        <v>7</v>
      </c>
      <c r="J4" s="9">
        <v>5</v>
      </c>
      <c r="K4" s="49">
        <v>0.7142857142857143</v>
      </c>
      <c r="L4" s="9" t="s">
        <v>91</v>
      </c>
      <c r="M4" s="9">
        <v>5</v>
      </c>
      <c r="N4" s="9">
        <v>1</v>
      </c>
      <c r="O4" s="49">
        <v>0.2</v>
      </c>
      <c r="P4" s="9" t="s">
        <v>91</v>
      </c>
      <c r="Q4" s="9">
        <v>8</v>
      </c>
      <c r="R4" s="9">
        <v>4</v>
      </c>
      <c r="S4" s="49">
        <v>0.5</v>
      </c>
      <c r="T4" s="9" t="s">
        <v>91</v>
      </c>
      <c r="U4" s="9">
        <v>7</v>
      </c>
      <c r="V4" s="9">
        <v>5</v>
      </c>
      <c r="W4" s="49">
        <v>0.7142857142857143</v>
      </c>
      <c r="X4" s="9" t="s">
        <v>91</v>
      </c>
      <c r="Y4" s="9">
        <v>5</v>
      </c>
      <c r="Z4" s="9">
        <v>2</v>
      </c>
      <c r="AA4" s="49">
        <v>0.4</v>
      </c>
      <c r="AB4" s="9" t="s">
        <v>91</v>
      </c>
      <c r="AC4" s="9">
        <v>8</v>
      </c>
      <c r="AD4" s="9">
        <v>3</v>
      </c>
      <c r="AE4" s="49">
        <v>0.375</v>
      </c>
      <c r="AF4" s="9" t="s">
        <v>91</v>
      </c>
      <c r="AG4" s="9">
        <v>7</v>
      </c>
      <c r="AH4" s="9">
        <v>5</v>
      </c>
      <c r="AI4" s="49">
        <v>0.7142857142857143</v>
      </c>
      <c r="AJ4" s="9">
        <f t="shared" ref="AJ4:AJ35" si="0">SUM(F4,J4,N4,R4,V4,Z4,AD4,AH4)</f>
        <v>26</v>
      </c>
      <c r="AK4" s="49">
        <f t="shared" ref="AK4:AK35" si="1">AJ4/AM4</f>
        <v>0.50980392156862742</v>
      </c>
      <c r="AL4" s="49">
        <f t="shared" ref="AL4:AL35" si="2">AVERAGE(F4,Z4,J4,N4,R4,V4,AD4,AH4)</f>
        <v>3.25</v>
      </c>
      <c r="AM4" s="66">
        <f t="shared" ref="AM4:AM35" si="3">+E4+I4+M4+Q4+U4+Y4+AC4+AG4</f>
        <v>51</v>
      </c>
      <c r="AN4" s="50"/>
    </row>
    <row r="5" spans="1:40">
      <c r="A5" s="82">
        <v>2</v>
      </c>
      <c r="B5" s="70" t="s">
        <v>107</v>
      </c>
      <c r="C5" s="70" t="s">
        <v>108</v>
      </c>
      <c r="D5" s="83" t="s">
        <v>109</v>
      </c>
      <c r="E5" s="83">
        <v>4</v>
      </c>
      <c r="F5" s="9">
        <v>1</v>
      </c>
      <c r="G5" s="49">
        <f>F5/4</f>
        <v>0.25</v>
      </c>
      <c r="H5" s="83" t="s">
        <v>109</v>
      </c>
      <c r="I5" s="9">
        <v>4</v>
      </c>
      <c r="J5" s="9">
        <v>2</v>
      </c>
      <c r="K5" s="49">
        <v>0.5</v>
      </c>
      <c r="L5" s="9" t="s">
        <v>109</v>
      </c>
      <c r="M5" s="9">
        <v>5</v>
      </c>
      <c r="N5" s="9">
        <v>2</v>
      </c>
      <c r="O5" s="49">
        <v>0.4</v>
      </c>
      <c r="P5" s="9" t="s">
        <v>109</v>
      </c>
      <c r="Q5" s="9">
        <v>4</v>
      </c>
      <c r="R5" s="9">
        <v>1</v>
      </c>
      <c r="S5" s="49">
        <v>0.25</v>
      </c>
      <c r="T5" s="9" t="s">
        <v>109</v>
      </c>
      <c r="U5" s="9">
        <v>6</v>
      </c>
      <c r="V5" s="9">
        <v>1</v>
      </c>
      <c r="W5" s="49">
        <v>0.16666666666666666</v>
      </c>
      <c r="X5" s="9" t="s">
        <v>109</v>
      </c>
      <c r="Y5" s="9">
        <v>5</v>
      </c>
      <c r="Z5" s="9">
        <v>1</v>
      </c>
      <c r="AA5" s="49">
        <v>0.2</v>
      </c>
      <c r="AB5" s="9" t="s">
        <v>109</v>
      </c>
      <c r="AC5" s="9">
        <v>8</v>
      </c>
      <c r="AD5" s="9">
        <v>4</v>
      </c>
      <c r="AE5" s="49">
        <v>0.5</v>
      </c>
      <c r="AF5" s="9" t="s">
        <v>109</v>
      </c>
      <c r="AG5" s="9">
        <v>4</v>
      </c>
      <c r="AH5" s="9">
        <v>5</v>
      </c>
      <c r="AI5" s="49">
        <v>1.25</v>
      </c>
      <c r="AJ5" s="9">
        <f t="shared" si="0"/>
        <v>17</v>
      </c>
      <c r="AK5" s="49">
        <f t="shared" si="1"/>
        <v>0.42499999999999999</v>
      </c>
      <c r="AL5" s="49">
        <f t="shared" si="2"/>
        <v>2.125</v>
      </c>
      <c r="AM5" s="66">
        <f t="shared" si="3"/>
        <v>40</v>
      </c>
      <c r="AN5" s="50"/>
    </row>
    <row r="6" spans="1:40">
      <c r="A6" s="82">
        <v>3</v>
      </c>
      <c r="B6" s="70" t="s">
        <v>86</v>
      </c>
      <c r="C6" s="70" t="s">
        <v>87</v>
      </c>
      <c r="D6" s="83" t="s">
        <v>88</v>
      </c>
      <c r="E6" s="83">
        <v>4</v>
      </c>
      <c r="F6" s="9">
        <v>3</v>
      </c>
      <c r="G6" s="49">
        <f>F6/4</f>
        <v>0.75</v>
      </c>
      <c r="H6" s="83" t="s">
        <v>88</v>
      </c>
      <c r="I6" s="9">
        <v>6</v>
      </c>
      <c r="J6" s="9">
        <v>2</v>
      </c>
      <c r="K6" s="49">
        <v>0.33333333333333331</v>
      </c>
      <c r="L6" s="83"/>
      <c r="M6" s="9"/>
      <c r="N6" s="9"/>
      <c r="O6" s="49"/>
      <c r="P6" s="9" t="s">
        <v>88</v>
      </c>
      <c r="Q6" s="9">
        <v>8</v>
      </c>
      <c r="R6" s="9">
        <v>6</v>
      </c>
      <c r="S6" s="49">
        <v>0.75</v>
      </c>
      <c r="T6" s="9"/>
      <c r="U6" s="9"/>
      <c r="V6" s="9"/>
      <c r="W6" s="49"/>
      <c r="X6" s="9" t="s">
        <v>88</v>
      </c>
      <c r="Y6" s="9">
        <v>5</v>
      </c>
      <c r="Z6" s="9">
        <v>2</v>
      </c>
      <c r="AA6" s="49">
        <v>0.4</v>
      </c>
      <c r="AB6" s="9"/>
      <c r="AC6" s="9"/>
      <c r="AD6" s="9"/>
      <c r="AE6" s="49"/>
      <c r="AF6" s="9" t="s">
        <v>88</v>
      </c>
      <c r="AG6" s="9">
        <v>4</v>
      </c>
      <c r="AH6" s="9">
        <v>1</v>
      </c>
      <c r="AI6" s="49">
        <v>0.25</v>
      </c>
      <c r="AJ6" s="9">
        <f t="shared" si="0"/>
        <v>14</v>
      </c>
      <c r="AK6" s="49">
        <f t="shared" si="1"/>
        <v>0.51851851851851849</v>
      </c>
      <c r="AL6" s="49">
        <f t="shared" si="2"/>
        <v>2.8</v>
      </c>
      <c r="AM6" s="66">
        <f t="shared" si="3"/>
        <v>27</v>
      </c>
      <c r="AN6" s="50"/>
    </row>
    <row r="7" spans="1:40">
      <c r="A7" s="82">
        <v>4</v>
      </c>
      <c r="B7" s="70" t="s">
        <v>105</v>
      </c>
      <c r="C7" s="70" t="s">
        <v>93</v>
      </c>
      <c r="D7" s="83" t="s">
        <v>106</v>
      </c>
      <c r="E7" s="83">
        <v>4</v>
      </c>
      <c r="F7" s="9">
        <v>0</v>
      </c>
      <c r="G7" s="49">
        <f>F7/4</f>
        <v>0</v>
      </c>
      <c r="H7" s="83" t="s">
        <v>106</v>
      </c>
      <c r="I7" s="9">
        <v>6</v>
      </c>
      <c r="J7" s="9">
        <v>4</v>
      </c>
      <c r="K7" s="49">
        <v>0.66666666666666663</v>
      </c>
      <c r="L7" s="9" t="s">
        <v>106</v>
      </c>
      <c r="M7" s="9">
        <v>9</v>
      </c>
      <c r="N7" s="9">
        <v>3</v>
      </c>
      <c r="O7" s="49">
        <v>0.33333333333333331</v>
      </c>
      <c r="P7" s="9" t="s">
        <v>106</v>
      </c>
      <c r="Q7" s="9">
        <v>5</v>
      </c>
      <c r="R7" s="9">
        <v>0</v>
      </c>
      <c r="S7" s="49">
        <v>0</v>
      </c>
      <c r="T7" s="9" t="s">
        <v>106</v>
      </c>
      <c r="U7" s="9">
        <v>5</v>
      </c>
      <c r="V7" s="9">
        <v>0</v>
      </c>
      <c r="W7" s="49">
        <v>0</v>
      </c>
      <c r="X7" s="9" t="s">
        <v>106</v>
      </c>
      <c r="Y7" s="9">
        <v>5</v>
      </c>
      <c r="Z7" s="9">
        <v>0</v>
      </c>
      <c r="AA7" s="49">
        <v>0</v>
      </c>
      <c r="AB7" s="9" t="s">
        <v>106</v>
      </c>
      <c r="AC7" s="9">
        <v>4</v>
      </c>
      <c r="AD7" s="9">
        <v>1</v>
      </c>
      <c r="AE7" s="49">
        <v>0.25</v>
      </c>
      <c r="AF7" s="9" t="s">
        <v>106</v>
      </c>
      <c r="AG7" s="9">
        <v>7</v>
      </c>
      <c r="AH7" s="9">
        <v>3</v>
      </c>
      <c r="AI7" s="49">
        <v>0.42857142857142855</v>
      </c>
      <c r="AJ7" s="9">
        <f t="shared" si="0"/>
        <v>11</v>
      </c>
      <c r="AK7" s="49">
        <f t="shared" si="1"/>
        <v>0.24444444444444444</v>
      </c>
      <c r="AL7" s="49">
        <f t="shared" si="2"/>
        <v>1.375</v>
      </c>
      <c r="AM7" s="66">
        <f t="shared" si="3"/>
        <v>45</v>
      </c>
      <c r="AN7" s="50"/>
    </row>
    <row r="8" spans="1:40">
      <c r="A8" s="82">
        <v>5</v>
      </c>
      <c r="B8" s="70" t="s">
        <v>308</v>
      </c>
      <c r="C8" s="70" t="s">
        <v>309</v>
      </c>
      <c r="D8" s="83"/>
      <c r="E8" s="83"/>
      <c r="F8" s="9"/>
      <c r="G8" s="49"/>
      <c r="H8" s="83"/>
      <c r="I8" s="9"/>
      <c r="J8" s="9"/>
      <c r="K8" s="49"/>
      <c r="L8" s="9"/>
      <c r="M8" s="9"/>
      <c r="N8" s="9"/>
      <c r="O8" s="49"/>
      <c r="P8" s="9"/>
      <c r="Q8" s="9"/>
      <c r="R8" s="9"/>
      <c r="S8" s="49"/>
      <c r="T8" s="9"/>
      <c r="U8" s="9"/>
      <c r="V8" s="9"/>
      <c r="W8" s="49"/>
      <c r="X8" s="9" t="s">
        <v>317</v>
      </c>
      <c r="Y8" s="9">
        <v>5</v>
      </c>
      <c r="Z8" s="9">
        <v>5</v>
      </c>
      <c r="AA8" s="49">
        <v>1</v>
      </c>
      <c r="AB8" s="9" t="s">
        <v>317</v>
      </c>
      <c r="AC8" s="9">
        <v>8</v>
      </c>
      <c r="AD8" s="9">
        <v>3</v>
      </c>
      <c r="AE8" s="49">
        <v>0.375</v>
      </c>
      <c r="AF8" s="9" t="s">
        <v>317</v>
      </c>
      <c r="AG8" s="9">
        <v>8</v>
      </c>
      <c r="AH8" s="9">
        <v>1</v>
      </c>
      <c r="AI8" s="49">
        <v>0.125</v>
      </c>
      <c r="AJ8" s="9">
        <f t="shared" si="0"/>
        <v>9</v>
      </c>
      <c r="AK8" s="49">
        <f t="shared" si="1"/>
        <v>0.42857142857142855</v>
      </c>
      <c r="AL8" s="49">
        <f t="shared" si="2"/>
        <v>3</v>
      </c>
      <c r="AM8" s="66">
        <f t="shared" si="3"/>
        <v>21</v>
      </c>
      <c r="AN8" s="50"/>
    </row>
    <row r="9" spans="1:40">
      <c r="A9" s="82">
        <v>6</v>
      </c>
      <c r="B9" s="70" t="s">
        <v>277</v>
      </c>
      <c r="C9" s="70" t="s">
        <v>278</v>
      </c>
      <c r="D9" s="83"/>
      <c r="E9" s="83"/>
      <c r="F9" s="9"/>
      <c r="G9" s="49"/>
      <c r="H9" s="83"/>
      <c r="I9" s="9"/>
      <c r="J9" s="9"/>
      <c r="K9" s="49"/>
      <c r="L9" s="83"/>
      <c r="M9" s="9"/>
      <c r="N9" s="9"/>
      <c r="O9" s="49"/>
      <c r="P9" s="9"/>
      <c r="Q9" s="9"/>
      <c r="R9" s="9"/>
      <c r="S9" s="49"/>
      <c r="T9" s="9" t="s">
        <v>273</v>
      </c>
      <c r="U9" s="9">
        <v>9</v>
      </c>
      <c r="V9" s="9">
        <v>7</v>
      </c>
      <c r="W9" s="49">
        <v>0.77777777777777779</v>
      </c>
      <c r="X9" s="9"/>
      <c r="Y9" s="9"/>
      <c r="Z9" s="9"/>
      <c r="AA9" s="49"/>
      <c r="AB9" s="9"/>
      <c r="AC9" s="9"/>
      <c r="AD9" s="9"/>
      <c r="AE9" s="49"/>
      <c r="AF9" s="9" t="s">
        <v>194</v>
      </c>
      <c r="AG9" s="9">
        <v>4</v>
      </c>
      <c r="AH9" s="9">
        <v>0</v>
      </c>
      <c r="AI9" s="49">
        <v>0</v>
      </c>
      <c r="AJ9" s="9">
        <f t="shared" si="0"/>
        <v>7</v>
      </c>
      <c r="AK9" s="49">
        <f t="shared" si="1"/>
        <v>0.53846153846153844</v>
      </c>
      <c r="AL9" s="49">
        <f t="shared" si="2"/>
        <v>3.5</v>
      </c>
      <c r="AM9" s="66">
        <f t="shared" si="3"/>
        <v>13</v>
      </c>
      <c r="AN9" s="50"/>
    </row>
    <row r="10" spans="1:40">
      <c r="A10" s="82">
        <v>7</v>
      </c>
      <c r="B10" s="70" t="s">
        <v>112</v>
      </c>
      <c r="C10" s="70" t="s">
        <v>113</v>
      </c>
      <c r="D10" s="83" t="s">
        <v>96</v>
      </c>
      <c r="E10" s="83">
        <v>4</v>
      </c>
      <c r="F10" s="9">
        <v>0</v>
      </c>
      <c r="G10" s="49">
        <f>F10/4</f>
        <v>0</v>
      </c>
      <c r="H10" s="83" t="s">
        <v>96</v>
      </c>
      <c r="I10" s="9">
        <v>4</v>
      </c>
      <c r="J10" s="9">
        <v>0</v>
      </c>
      <c r="K10" s="49">
        <v>0</v>
      </c>
      <c r="L10" s="9" t="s">
        <v>96</v>
      </c>
      <c r="M10" s="9">
        <v>4</v>
      </c>
      <c r="N10" s="9">
        <v>1</v>
      </c>
      <c r="O10" s="49">
        <v>0.25</v>
      </c>
      <c r="P10" s="9" t="s">
        <v>96</v>
      </c>
      <c r="Q10" s="9">
        <v>5</v>
      </c>
      <c r="R10" s="9">
        <v>0</v>
      </c>
      <c r="S10" s="49">
        <v>0</v>
      </c>
      <c r="T10" s="9" t="s">
        <v>96</v>
      </c>
      <c r="U10" s="9">
        <v>5</v>
      </c>
      <c r="V10" s="9">
        <v>1</v>
      </c>
      <c r="W10" s="49">
        <v>0.2</v>
      </c>
      <c r="X10" s="9" t="s">
        <v>96</v>
      </c>
      <c r="Y10" s="9">
        <v>5</v>
      </c>
      <c r="Z10" s="9">
        <v>2</v>
      </c>
      <c r="AA10" s="49">
        <v>0.4</v>
      </c>
      <c r="AB10" s="9" t="s">
        <v>96</v>
      </c>
      <c r="AC10" s="9">
        <v>4</v>
      </c>
      <c r="AD10" s="9">
        <v>1</v>
      </c>
      <c r="AE10" s="49">
        <v>0.25</v>
      </c>
      <c r="AF10" s="9" t="s">
        <v>96</v>
      </c>
      <c r="AG10" s="9">
        <v>3</v>
      </c>
      <c r="AH10" s="9">
        <v>1</v>
      </c>
      <c r="AI10" s="49">
        <v>0.33333333333333331</v>
      </c>
      <c r="AJ10" s="9">
        <f t="shared" si="0"/>
        <v>6</v>
      </c>
      <c r="AK10" s="49">
        <f t="shared" si="1"/>
        <v>0.17647058823529413</v>
      </c>
      <c r="AL10" s="49">
        <f t="shared" si="2"/>
        <v>0.75</v>
      </c>
      <c r="AM10" s="66">
        <f t="shared" si="3"/>
        <v>34</v>
      </c>
      <c r="AN10" s="50"/>
    </row>
    <row r="11" spans="1:40">
      <c r="A11" s="82">
        <v>8</v>
      </c>
      <c r="B11" s="70" t="s">
        <v>234</v>
      </c>
      <c r="C11" s="70" t="s">
        <v>283</v>
      </c>
      <c r="D11" s="83"/>
      <c r="E11" s="83"/>
      <c r="F11" s="9"/>
      <c r="G11" s="49"/>
      <c r="H11" s="83"/>
      <c r="I11" s="9"/>
      <c r="J11" s="9"/>
      <c r="K11" s="49"/>
      <c r="L11" s="9"/>
      <c r="M11" s="9"/>
      <c r="N11" s="9"/>
      <c r="O11" s="49"/>
      <c r="P11" s="9"/>
      <c r="Q11" s="9"/>
      <c r="R11" s="9"/>
      <c r="S11" s="49"/>
      <c r="T11" s="9" t="s">
        <v>274</v>
      </c>
      <c r="U11" s="9">
        <v>8</v>
      </c>
      <c r="V11" s="9">
        <v>4</v>
      </c>
      <c r="W11" s="49">
        <v>0.5</v>
      </c>
      <c r="X11" s="9"/>
      <c r="Y11" s="9"/>
      <c r="Z11" s="9"/>
      <c r="AA11" s="49"/>
      <c r="AB11" s="9"/>
      <c r="AC11" s="9"/>
      <c r="AD11" s="9"/>
      <c r="AE11" s="49"/>
      <c r="AF11" s="9" t="s">
        <v>194</v>
      </c>
      <c r="AG11" s="9">
        <v>4</v>
      </c>
      <c r="AH11" s="9">
        <v>0</v>
      </c>
      <c r="AI11" s="49">
        <v>0</v>
      </c>
      <c r="AJ11" s="9">
        <f t="shared" si="0"/>
        <v>4</v>
      </c>
      <c r="AK11" s="49">
        <f t="shared" si="1"/>
        <v>0.33333333333333331</v>
      </c>
      <c r="AL11" s="49">
        <f t="shared" si="2"/>
        <v>2</v>
      </c>
      <c r="AM11" s="66">
        <f t="shared" si="3"/>
        <v>12</v>
      </c>
      <c r="AN11" s="50"/>
    </row>
    <row r="12" spans="1:40">
      <c r="A12" s="82">
        <v>9</v>
      </c>
      <c r="B12" s="70" t="s">
        <v>89</v>
      </c>
      <c r="C12" s="70" t="s">
        <v>333</v>
      </c>
      <c r="D12" s="83"/>
      <c r="E12" s="83"/>
      <c r="F12" s="9"/>
      <c r="G12" s="49"/>
      <c r="H12" s="83"/>
      <c r="I12" s="9"/>
      <c r="J12" s="9"/>
      <c r="K12" s="49"/>
      <c r="L12" s="83"/>
      <c r="M12" s="9"/>
      <c r="N12" s="9"/>
      <c r="O12" s="49"/>
      <c r="P12" s="9"/>
      <c r="Q12" s="9"/>
      <c r="R12" s="9"/>
      <c r="S12" s="49"/>
      <c r="T12" s="9"/>
      <c r="U12" s="9"/>
      <c r="V12" s="9"/>
      <c r="W12" s="49"/>
      <c r="X12" s="9"/>
      <c r="Y12" s="9"/>
      <c r="Z12" s="9"/>
      <c r="AA12" s="49"/>
      <c r="AB12" s="9" t="s">
        <v>318</v>
      </c>
      <c r="AC12" s="9">
        <v>4</v>
      </c>
      <c r="AD12" s="9">
        <v>4</v>
      </c>
      <c r="AE12" s="49">
        <v>1</v>
      </c>
      <c r="AF12" s="9" t="s">
        <v>318</v>
      </c>
      <c r="AG12" s="9">
        <v>8</v>
      </c>
      <c r="AH12" s="9">
        <v>0</v>
      </c>
      <c r="AI12" s="49">
        <v>0</v>
      </c>
      <c r="AJ12" s="9">
        <f t="shared" si="0"/>
        <v>4</v>
      </c>
      <c r="AK12" s="49">
        <f t="shared" si="1"/>
        <v>0.33333333333333331</v>
      </c>
      <c r="AL12" s="49">
        <f t="shared" si="2"/>
        <v>2</v>
      </c>
      <c r="AM12" s="66">
        <f t="shared" si="3"/>
        <v>12</v>
      </c>
      <c r="AN12" s="50"/>
    </row>
    <row r="13" spans="1:40">
      <c r="A13" s="82">
        <v>10</v>
      </c>
      <c r="B13" s="70" t="s">
        <v>231</v>
      </c>
      <c r="C13" s="70" t="s">
        <v>232</v>
      </c>
      <c r="D13" s="83"/>
      <c r="E13" s="83"/>
      <c r="F13" s="9"/>
      <c r="G13" s="49"/>
      <c r="H13" s="83"/>
      <c r="I13" s="9"/>
      <c r="J13" s="9"/>
      <c r="K13" s="49"/>
      <c r="L13" s="83" t="s">
        <v>241</v>
      </c>
      <c r="M13" s="9">
        <v>9</v>
      </c>
      <c r="N13" s="9">
        <v>3</v>
      </c>
      <c r="O13" s="49">
        <v>0.33333333333333331</v>
      </c>
      <c r="P13" s="9" t="s">
        <v>241</v>
      </c>
      <c r="Q13" s="9">
        <v>9</v>
      </c>
      <c r="R13" s="9">
        <v>1</v>
      </c>
      <c r="S13" s="49">
        <v>0.1111111111111111</v>
      </c>
      <c r="T13" s="9"/>
      <c r="U13" s="9"/>
      <c r="V13" s="9"/>
      <c r="W13" s="49"/>
      <c r="X13" s="9"/>
      <c r="Y13" s="9"/>
      <c r="Z13" s="9"/>
      <c r="AA13" s="49"/>
      <c r="AB13" s="9"/>
      <c r="AC13" s="9"/>
      <c r="AD13" s="9"/>
      <c r="AE13" s="49"/>
      <c r="AF13" s="9"/>
      <c r="AG13" s="9"/>
      <c r="AH13" s="9"/>
      <c r="AI13" s="49"/>
      <c r="AJ13" s="9">
        <f t="shared" si="0"/>
        <v>4</v>
      </c>
      <c r="AK13" s="49">
        <f t="shared" si="1"/>
        <v>0.22222222222222221</v>
      </c>
      <c r="AL13" s="49">
        <f t="shared" si="2"/>
        <v>2</v>
      </c>
      <c r="AM13" s="66">
        <f t="shared" si="3"/>
        <v>18</v>
      </c>
      <c r="AN13" s="50"/>
    </row>
    <row r="14" spans="1:40">
      <c r="A14" s="82">
        <v>11</v>
      </c>
      <c r="B14" s="70" t="s">
        <v>225</v>
      </c>
      <c r="C14" s="70" t="s">
        <v>226</v>
      </c>
      <c r="D14" s="83"/>
      <c r="E14" s="83"/>
      <c r="F14" s="9"/>
      <c r="G14" s="49"/>
      <c r="H14" s="83"/>
      <c r="I14" s="9"/>
      <c r="J14" s="9"/>
      <c r="K14" s="49"/>
      <c r="L14" s="83" t="s">
        <v>240</v>
      </c>
      <c r="M14" s="9">
        <v>9</v>
      </c>
      <c r="N14" s="9">
        <v>3</v>
      </c>
      <c r="O14" s="49">
        <v>0.33333333333333331</v>
      </c>
      <c r="P14" s="9"/>
      <c r="Q14" s="9"/>
      <c r="R14" s="9"/>
      <c r="S14" s="49"/>
      <c r="T14" s="9"/>
      <c r="U14" s="9"/>
      <c r="V14" s="9"/>
      <c r="W14" s="49"/>
      <c r="X14" s="9"/>
      <c r="Y14" s="9"/>
      <c r="Z14" s="9"/>
      <c r="AA14" s="49"/>
      <c r="AB14" s="9"/>
      <c r="AC14" s="9"/>
      <c r="AD14" s="9"/>
      <c r="AE14" s="49"/>
      <c r="AF14" s="9"/>
      <c r="AG14" s="9"/>
      <c r="AH14" s="9"/>
      <c r="AI14" s="49"/>
      <c r="AJ14" s="9">
        <f t="shared" si="0"/>
        <v>3</v>
      </c>
      <c r="AK14" s="49">
        <f t="shared" si="1"/>
        <v>0.33333333333333331</v>
      </c>
      <c r="AL14" s="49">
        <f t="shared" si="2"/>
        <v>3</v>
      </c>
      <c r="AM14" s="66">
        <f t="shared" si="3"/>
        <v>9</v>
      </c>
      <c r="AN14" s="50"/>
    </row>
    <row r="15" spans="1:40">
      <c r="A15" s="82">
        <v>12</v>
      </c>
      <c r="B15" s="70" t="s">
        <v>92</v>
      </c>
      <c r="C15" s="70" t="s">
        <v>154</v>
      </c>
      <c r="D15" s="83"/>
      <c r="E15" s="83"/>
      <c r="F15" s="9"/>
      <c r="G15" s="49"/>
      <c r="H15" s="83" t="s">
        <v>191</v>
      </c>
      <c r="I15" s="9">
        <v>7</v>
      </c>
      <c r="J15" s="9">
        <v>3</v>
      </c>
      <c r="K15" s="49">
        <v>0.42857142857142855</v>
      </c>
      <c r="L15" s="83"/>
      <c r="M15" s="9"/>
      <c r="N15" s="9"/>
      <c r="O15" s="49"/>
      <c r="P15" s="9"/>
      <c r="Q15" s="9"/>
      <c r="R15" s="9"/>
      <c r="S15" s="49"/>
      <c r="T15" s="9"/>
      <c r="U15" s="9"/>
      <c r="V15" s="9"/>
      <c r="W15" s="49"/>
      <c r="X15" s="9"/>
      <c r="Y15" s="9"/>
      <c r="Z15" s="9"/>
      <c r="AA15" s="49"/>
      <c r="AB15" s="9" t="s">
        <v>191</v>
      </c>
      <c r="AC15" s="9">
        <v>4</v>
      </c>
      <c r="AD15" s="9">
        <v>0</v>
      </c>
      <c r="AE15" s="49">
        <v>0</v>
      </c>
      <c r="AF15" s="9"/>
      <c r="AG15" s="9"/>
      <c r="AH15" s="9"/>
      <c r="AI15" s="49"/>
      <c r="AJ15" s="9">
        <f t="shared" si="0"/>
        <v>3</v>
      </c>
      <c r="AK15" s="49">
        <f t="shared" si="1"/>
        <v>0.27272727272727271</v>
      </c>
      <c r="AL15" s="49">
        <f t="shared" si="2"/>
        <v>1.5</v>
      </c>
      <c r="AM15" s="66">
        <f t="shared" si="3"/>
        <v>11</v>
      </c>
      <c r="AN15" s="50"/>
    </row>
    <row r="16" spans="1:40">
      <c r="A16" s="82">
        <v>13</v>
      </c>
      <c r="B16" s="70" t="s">
        <v>189</v>
      </c>
      <c r="C16" s="70" t="s">
        <v>190</v>
      </c>
      <c r="D16" s="83"/>
      <c r="E16" s="83"/>
      <c r="F16" s="9"/>
      <c r="G16" s="49"/>
      <c r="H16" s="83" t="s">
        <v>194</v>
      </c>
      <c r="I16" s="9">
        <v>4</v>
      </c>
      <c r="J16" s="9">
        <v>3</v>
      </c>
      <c r="K16" s="49">
        <v>0.75</v>
      </c>
      <c r="L16" s="9"/>
      <c r="M16" s="9"/>
      <c r="N16" s="9"/>
      <c r="O16" s="49"/>
      <c r="P16" s="9"/>
      <c r="Q16" s="9"/>
      <c r="R16" s="9"/>
      <c r="S16" s="49"/>
      <c r="T16" s="9" t="s">
        <v>274</v>
      </c>
      <c r="U16" s="9">
        <v>8</v>
      </c>
      <c r="V16" s="9">
        <v>0</v>
      </c>
      <c r="W16" s="49">
        <v>0</v>
      </c>
      <c r="X16" s="9"/>
      <c r="Y16" s="9"/>
      <c r="Z16" s="9"/>
      <c r="AA16" s="49"/>
      <c r="AB16" s="9"/>
      <c r="AC16" s="9"/>
      <c r="AD16" s="9"/>
      <c r="AE16" s="49"/>
      <c r="AF16" s="9"/>
      <c r="AG16" s="9"/>
      <c r="AH16" s="9"/>
      <c r="AI16" s="49"/>
      <c r="AJ16" s="9">
        <f t="shared" si="0"/>
        <v>3</v>
      </c>
      <c r="AK16" s="49">
        <f t="shared" si="1"/>
        <v>0.25</v>
      </c>
      <c r="AL16" s="49">
        <f t="shared" si="2"/>
        <v>1.5</v>
      </c>
      <c r="AM16" s="66">
        <f t="shared" si="3"/>
        <v>12</v>
      </c>
      <c r="AN16" s="50"/>
    </row>
    <row r="17" spans="1:40">
      <c r="A17" s="82">
        <v>14</v>
      </c>
      <c r="B17" s="70" t="s">
        <v>103</v>
      </c>
      <c r="C17" s="70" t="s">
        <v>104</v>
      </c>
      <c r="D17" s="83" t="s">
        <v>106</v>
      </c>
      <c r="E17" s="83">
        <v>4</v>
      </c>
      <c r="F17" s="9">
        <v>0</v>
      </c>
      <c r="G17" s="49">
        <f>F17/4</f>
        <v>0</v>
      </c>
      <c r="H17" s="83" t="s">
        <v>153</v>
      </c>
      <c r="I17" s="9">
        <v>4</v>
      </c>
      <c r="J17" s="9">
        <v>3</v>
      </c>
      <c r="K17" s="49">
        <v>0.75</v>
      </c>
      <c r="L17" s="9"/>
      <c r="M17" s="9"/>
      <c r="N17" s="9"/>
      <c r="O17" s="49"/>
      <c r="P17" s="9" t="s">
        <v>153</v>
      </c>
      <c r="Q17" s="9">
        <v>5</v>
      </c>
      <c r="R17" s="9">
        <v>0</v>
      </c>
      <c r="S17" s="49">
        <v>0</v>
      </c>
      <c r="T17" s="9"/>
      <c r="U17" s="9"/>
      <c r="V17" s="9"/>
      <c r="W17" s="49"/>
      <c r="X17" s="9"/>
      <c r="Y17" s="9"/>
      <c r="Z17" s="9"/>
      <c r="AA17" s="49"/>
      <c r="AB17" s="9"/>
      <c r="AC17" s="9"/>
      <c r="AD17" s="9"/>
      <c r="AE17" s="49"/>
      <c r="AF17" s="9" t="s">
        <v>91</v>
      </c>
      <c r="AG17" s="9">
        <v>7</v>
      </c>
      <c r="AH17" s="9">
        <v>0</v>
      </c>
      <c r="AI17" s="49">
        <v>0</v>
      </c>
      <c r="AJ17" s="9">
        <f t="shared" si="0"/>
        <v>3</v>
      </c>
      <c r="AK17" s="49">
        <f t="shared" si="1"/>
        <v>0.15</v>
      </c>
      <c r="AL17" s="49">
        <f t="shared" si="2"/>
        <v>0.75</v>
      </c>
      <c r="AM17" s="66">
        <f t="shared" si="3"/>
        <v>20</v>
      </c>
      <c r="AN17" s="50"/>
    </row>
    <row r="18" spans="1:40">
      <c r="A18" s="82">
        <v>15</v>
      </c>
      <c r="B18" s="70" t="s">
        <v>281</v>
      </c>
      <c r="C18" s="70" t="s">
        <v>282</v>
      </c>
      <c r="D18" s="83"/>
      <c r="E18" s="83"/>
      <c r="F18" s="9"/>
      <c r="G18" s="49"/>
      <c r="H18" s="83"/>
      <c r="I18" s="9"/>
      <c r="J18" s="9"/>
      <c r="K18" s="49"/>
      <c r="L18" s="9"/>
      <c r="M18" s="9"/>
      <c r="N18" s="9"/>
      <c r="O18" s="49"/>
      <c r="P18" s="9"/>
      <c r="Q18" s="9"/>
      <c r="R18" s="9"/>
      <c r="S18" s="49"/>
      <c r="T18" s="9" t="s">
        <v>194</v>
      </c>
      <c r="U18" s="9">
        <v>8</v>
      </c>
      <c r="V18" s="9">
        <v>2</v>
      </c>
      <c r="W18" s="49">
        <v>0.25</v>
      </c>
      <c r="X18" s="9"/>
      <c r="Y18" s="9"/>
      <c r="Z18" s="9"/>
      <c r="AA18" s="49"/>
      <c r="AB18" s="9"/>
      <c r="AC18" s="9"/>
      <c r="AD18" s="9"/>
      <c r="AE18" s="49"/>
      <c r="AF18" s="9"/>
      <c r="AG18" s="9"/>
      <c r="AH18" s="9"/>
      <c r="AI18" s="49"/>
      <c r="AJ18" s="9">
        <f t="shared" si="0"/>
        <v>2</v>
      </c>
      <c r="AK18" s="49">
        <f t="shared" si="1"/>
        <v>0.25</v>
      </c>
      <c r="AL18" s="49">
        <f t="shared" si="2"/>
        <v>2</v>
      </c>
      <c r="AM18" s="66">
        <f t="shared" si="3"/>
        <v>8</v>
      </c>
      <c r="AN18" s="50"/>
    </row>
    <row r="19" spans="1:40">
      <c r="A19" s="82">
        <v>16</v>
      </c>
      <c r="B19" s="70" t="s">
        <v>208</v>
      </c>
      <c r="C19" s="70" t="s">
        <v>209</v>
      </c>
      <c r="D19" s="83"/>
      <c r="E19" s="83"/>
      <c r="F19" s="9"/>
      <c r="G19" s="49"/>
      <c r="H19" s="83"/>
      <c r="I19" s="9"/>
      <c r="J19" s="9"/>
      <c r="K19" s="49"/>
      <c r="L19" s="9" t="s">
        <v>236</v>
      </c>
      <c r="M19" s="9">
        <v>9</v>
      </c>
      <c r="N19" s="9">
        <v>2</v>
      </c>
      <c r="O19" s="49">
        <v>0.22222222222222221</v>
      </c>
      <c r="P19" s="9"/>
      <c r="Q19" s="9"/>
      <c r="R19" s="9"/>
      <c r="S19" s="49"/>
      <c r="T19" s="9"/>
      <c r="U19" s="9"/>
      <c r="V19" s="9"/>
      <c r="W19" s="49"/>
      <c r="X19" s="9"/>
      <c r="Y19" s="9"/>
      <c r="Z19" s="9"/>
      <c r="AA19" s="49"/>
      <c r="AB19" s="9"/>
      <c r="AC19" s="9"/>
      <c r="AD19" s="9"/>
      <c r="AE19" s="49"/>
      <c r="AF19" s="9"/>
      <c r="AG19" s="9"/>
      <c r="AH19" s="9"/>
      <c r="AI19" s="49"/>
      <c r="AJ19" s="9">
        <f t="shared" si="0"/>
        <v>2</v>
      </c>
      <c r="AK19" s="49">
        <f t="shared" si="1"/>
        <v>0.22222222222222221</v>
      </c>
      <c r="AL19" s="49">
        <f t="shared" si="2"/>
        <v>2</v>
      </c>
      <c r="AM19" s="66">
        <f t="shared" si="3"/>
        <v>9</v>
      </c>
      <c r="AN19" s="50"/>
    </row>
    <row r="20" spans="1:40">
      <c r="A20" s="82">
        <v>17</v>
      </c>
      <c r="B20" s="70" t="s">
        <v>169</v>
      </c>
      <c r="C20" s="70" t="s">
        <v>252</v>
      </c>
      <c r="D20" s="83"/>
      <c r="E20" s="83"/>
      <c r="F20" s="9"/>
      <c r="G20" s="49"/>
      <c r="H20" s="83"/>
      <c r="I20" s="9"/>
      <c r="J20" s="9"/>
      <c r="K20" s="49"/>
      <c r="L20" s="83"/>
      <c r="M20" s="9"/>
      <c r="N20" s="9"/>
      <c r="O20" s="49"/>
      <c r="P20" s="9" t="s">
        <v>245</v>
      </c>
      <c r="Q20" s="9">
        <v>9</v>
      </c>
      <c r="R20" s="9">
        <v>2</v>
      </c>
      <c r="S20" s="49">
        <v>0.22222222222222221</v>
      </c>
      <c r="T20" s="9"/>
      <c r="U20" s="9"/>
      <c r="V20" s="9"/>
      <c r="W20" s="49"/>
      <c r="X20" s="9"/>
      <c r="Y20" s="9"/>
      <c r="Z20" s="9"/>
      <c r="AA20" s="49"/>
      <c r="AB20" s="9"/>
      <c r="AC20" s="9"/>
      <c r="AD20" s="9"/>
      <c r="AE20" s="49"/>
      <c r="AF20" s="9"/>
      <c r="AG20" s="9"/>
      <c r="AH20" s="9"/>
      <c r="AI20" s="49"/>
      <c r="AJ20" s="9">
        <f t="shared" si="0"/>
        <v>2</v>
      </c>
      <c r="AK20" s="49">
        <f t="shared" si="1"/>
        <v>0.22222222222222221</v>
      </c>
      <c r="AL20" s="49">
        <f t="shared" si="2"/>
        <v>2</v>
      </c>
      <c r="AM20" s="66">
        <f t="shared" si="3"/>
        <v>9</v>
      </c>
      <c r="AN20" s="50"/>
    </row>
    <row r="21" spans="1:40">
      <c r="A21" s="82">
        <v>18</v>
      </c>
      <c r="B21" s="70" t="s">
        <v>233</v>
      </c>
      <c r="C21" s="70" t="s">
        <v>232</v>
      </c>
      <c r="D21" s="83"/>
      <c r="E21" s="83"/>
      <c r="F21" s="9"/>
      <c r="G21" s="49"/>
      <c r="H21" s="83"/>
      <c r="I21" s="9"/>
      <c r="J21" s="9"/>
      <c r="K21" s="49"/>
      <c r="L21" s="83" t="s">
        <v>241</v>
      </c>
      <c r="M21" s="9">
        <v>9</v>
      </c>
      <c r="N21" s="9">
        <v>2</v>
      </c>
      <c r="O21" s="49">
        <v>0.22222222222222221</v>
      </c>
      <c r="P21" s="9" t="s">
        <v>241</v>
      </c>
      <c r="Q21" s="9">
        <v>9</v>
      </c>
      <c r="R21" s="9">
        <v>0</v>
      </c>
      <c r="S21" s="49">
        <v>0</v>
      </c>
      <c r="T21" s="9"/>
      <c r="U21" s="9"/>
      <c r="V21" s="9"/>
      <c r="W21" s="49"/>
      <c r="X21" s="9"/>
      <c r="Y21" s="9"/>
      <c r="Z21" s="9"/>
      <c r="AA21" s="49"/>
      <c r="AB21" s="9"/>
      <c r="AC21" s="9"/>
      <c r="AD21" s="9"/>
      <c r="AE21" s="49"/>
      <c r="AF21" s="9"/>
      <c r="AG21" s="9"/>
      <c r="AH21" s="9"/>
      <c r="AI21" s="49"/>
      <c r="AJ21" s="9">
        <f t="shared" si="0"/>
        <v>2</v>
      </c>
      <c r="AK21" s="49">
        <f t="shared" si="1"/>
        <v>0.1111111111111111</v>
      </c>
      <c r="AL21" s="49">
        <f t="shared" si="2"/>
        <v>1</v>
      </c>
      <c r="AM21" s="66">
        <f t="shared" si="3"/>
        <v>18</v>
      </c>
      <c r="AN21" s="50"/>
    </row>
    <row r="22" spans="1:40">
      <c r="A22" s="82">
        <v>19</v>
      </c>
      <c r="B22" s="70" t="s">
        <v>94</v>
      </c>
      <c r="C22" s="70" t="s">
        <v>95</v>
      </c>
      <c r="D22" s="83" t="s">
        <v>96</v>
      </c>
      <c r="E22" s="83">
        <v>4</v>
      </c>
      <c r="F22" s="9">
        <v>0</v>
      </c>
      <c r="G22" s="49">
        <f>F22/4</f>
        <v>0</v>
      </c>
      <c r="H22" s="83" t="s">
        <v>96</v>
      </c>
      <c r="I22" s="9">
        <v>4</v>
      </c>
      <c r="J22" s="9">
        <v>1</v>
      </c>
      <c r="K22" s="49">
        <v>0.25</v>
      </c>
      <c r="L22" s="83" t="s">
        <v>96</v>
      </c>
      <c r="M22" s="9">
        <v>4</v>
      </c>
      <c r="N22" s="9">
        <v>0</v>
      </c>
      <c r="O22" s="49">
        <v>0</v>
      </c>
      <c r="P22" s="9"/>
      <c r="Q22" s="9"/>
      <c r="R22" s="9"/>
      <c r="S22" s="49"/>
      <c r="T22" s="9" t="s">
        <v>96</v>
      </c>
      <c r="U22" s="9">
        <v>5</v>
      </c>
      <c r="V22" s="9">
        <v>1</v>
      </c>
      <c r="W22" s="49">
        <v>0.2</v>
      </c>
      <c r="X22" s="9" t="s">
        <v>96</v>
      </c>
      <c r="Y22" s="9">
        <v>5</v>
      </c>
      <c r="Z22" s="9">
        <v>0</v>
      </c>
      <c r="AA22" s="49">
        <v>0</v>
      </c>
      <c r="AB22" s="9" t="s">
        <v>96</v>
      </c>
      <c r="AC22" s="9">
        <v>4</v>
      </c>
      <c r="AD22" s="9">
        <v>0</v>
      </c>
      <c r="AE22" s="49">
        <v>0</v>
      </c>
      <c r="AF22" s="9" t="s">
        <v>96</v>
      </c>
      <c r="AG22" s="9">
        <v>3</v>
      </c>
      <c r="AH22" s="9">
        <v>0</v>
      </c>
      <c r="AI22" s="49">
        <v>0</v>
      </c>
      <c r="AJ22" s="9">
        <f t="shared" si="0"/>
        <v>2</v>
      </c>
      <c r="AK22" s="49">
        <f t="shared" si="1"/>
        <v>6.8965517241379309E-2</v>
      </c>
      <c r="AL22" s="49">
        <f t="shared" si="2"/>
        <v>0.2857142857142857</v>
      </c>
      <c r="AM22" s="66">
        <f t="shared" si="3"/>
        <v>29</v>
      </c>
      <c r="AN22" s="50"/>
    </row>
    <row r="23" spans="1:40">
      <c r="A23" s="82">
        <v>20</v>
      </c>
      <c r="B23" s="70" t="s">
        <v>116</v>
      </c>
      <c r="C23" s="70" t="s">
        <v>142</v>
      </c>
      <c r="D23" s="83" t="s">
        <v>91</v>
      </c>
      <c r="E23" s="83">
        <v>4</v>
      </c>
      <c r="F23" s="9">
        <v>1</v>
      </c>
      <c r="G23" s="49">
        <f>F23/4</f>
        <v>0.25</v>
      </c>
      <c r="H23" s="83" t="s">
        <v>91</v>
      </c>
      <c r="I23" s="9">
        <v>7</v>
      </c>
      <c r="J23" s="9">
        <v>0</v>
      </c>
      <c r="K23" s="49">
        <v>0</v>
      </c>
      <c r="L23" s="83" t="s">
        <v>91</v>
      </c>
      <c r="M23" s="9">
        <v>5</v>
      </c>
      <c r="N23" s="9">
        <v>0</v>
      </c>
      <c r="O23" s="49">
        <v>0</v>
      </c>
      <c r="P23" s="9" t="s">
        <v>91</v>
      </c>
      <c r="Q23" s="9">
        <v>8</v>
      </c>
      <c r="R23" s="9">
        <v>0</v>
      </c>
      <c r="S23" s="49">
        <v>0</v>
      </c>
      <c r="T23" s="9" t="s">
        <v>91</v>
      </c>
      <c r="U23" s="9">
        <v>7</v>
      </c>
      <c r="V23" s="9">
        <v>0</v>
      </c>
      <c r="W23" s="49">
        <v>0</v>
      </c>
      <c r="X23" s="9" t="s">
        <v>91</v>
      </c>
      <c r="Y23" s="9">
        <v>5</v>
      </c>
      <c r="Z23" s="9">
        <v>0</v>
      </c>
      <c r="AA23" s="49">
        <v>0</v>
      </c>
      <c r="AB23" s="9" t="s">
        <v>91</v>
      </c>
      <c r="AC23" s="9">
        <v>4</v>
      </c>
      <c r="AD23" s="9">
        <v>1</v>
      </c>
      <c r="AE23" s="49">
        <v>0.125</v>
      </c>
      <c r="AF23" s="9"/>
      <c r="AG23" s="9"/>
      <c r="AH23" s="9"/>
      <c r="AI23" s="49"/>
      <c r="AJ23" s="9">
        <f t="shared" si="0"/>
        <v>2</v>
      </c>
      <c r="AK23" s="49">
        <f t="shared" si="1"/>
        <v>0.05</v>
      </c>
      <c r="AL23" s="49">
        <f t="shared" si="2"/>
        <v>0.2857142857142857</v>
      </c>
      <c r="AM23" s="66">
        <f t="shared" si="3"/>
        <v>40</v>
      </c>
      <c r="AN23" s="50"/>
    </row>
    <row r="24" spans="1:40">
      <c r="A24" s="82">
        <v>21</v>
      </c>
      <c r="B24" s="70" t="s">
        <v>325</v>
      </c>
      <c r="C24" s="70" t="s">
        <v>326</v>
      </c>
      <c r="D24" s="83"/>
      <c r="E24" s="83"/>
      <c r="F24" s="9"/>
      <c r="G24" s="49"/>
      <c r="H24" s="83"/>
      <c r="I24" s="9"/>
      <c r="J24" s="9"/>
      <c r="K24" s="49"/>
      <c r="L24" s="83"/>
      <c r="M24" s="9"/>
      <c r="N24" s="9"/>
      <c r="O24" s="49"/>
      <c r="P24" s="9"/>
      <c r="Q24" s="9"/>
      <c r="R24" s="9"/>
      <c r="S24" s="49"/>
      <c r="T24" s="9"/>
      <c r="U24" s="9"/>
      <c r="V24" s="9"/>
      <c r="W24" s="49"/>
      <c r="X24" s="9"/>
      <c r="Y24" s="9"/>
      <c r="Z24" s="9"/>
      <c r="AA24" s="49"/>
      <c r="AB24" s="9" t="s">
        <v>191</v>
      </c>
      <c r="AC24" s="9">
        <v>4</v>
      </c>
      <c r="AD24" s="9">
        <v>1</v>
      </c>
      <c r="AE24" s="49">
        <v>0.25</v>
      </c>
      <c r="AF24" s="9"/>
      <c r="AG24" s="9"/>
      <c r="AH24" s="9"/>
      <c r="AI24" s="49"/>
      <c r="AJ24" s="9">
        <f t="shared" si="0"/>
        <v>1</v>
      </c>
      <c r="AK24" s="49">
        <f t="shared" si="1"/>
        <v>0.25</v>
      </c>
      <c r="AL24" s="49">
        <f t="shared" si="2"/>
        <v>1</v>
      </c>
      <c r="AM24" s="66">
        <f t="shared" si="3"/>
        <v>4</v>
      </c>
      <c r="AN24" s="50"/>
    </row>
    <row r="25" spans="1:40">
      <c r="A25" s="82">
        <v>22</v>
      </c>
      <c r="B25" s="70" t="s">
        <v>322</v>
      </c>
      <c r="C25" s="70" t="s">
        <v>323</v>
      </c>
      <c r="D25" s="83"/>
      <c r="E25" s="83"/>
      <c r="F25" s="9"/>
      <c r="G25" s="49"/>
      <c r="H25" s="83"/>
      <c r="I25" s="9"/>
      <c r="J25" s="9"/>
      <c r="K25" s="49"/>
      <c r="L25" s="83"/>
      <c r="M25" s="9"/>
      <c r="N25" s="9"/>
      <c r="O25" s="49"/>
      <c r="P25" s="9"/>
      <c r="Q25" s="9"/>
      <c r="R25" s="9"/>
      <c r="S25" s="49"/>
      <c r="T25" s="9"/>
      <c r="U25" s="9"/>
      <c r="V25" s="9"/>
      <c r="W25" s="49"/>
      <c r="X25" s="9"/>
      <c r="Y25" s="9"/>
      <c r="Z25" s="9"/>
      <c r="AA25" s="49"/>
      <c r="AB25" s="9" t="s">
        <v>335</v>
      </c>
      <c r="AC25" s="9">
        <v>4</v>
      </c>
      <c r="AD25" s="9">
        <v>1</v>
      </c>
      <c r="AE25" s="49">
        <v>0.25</v>
      </c>
      <c r="AF25" s="9"/>
      <c r="AG25" s="9"/>
      <c r="AH25" s="9"/>
      <c r="AI25" s="49"/>
      <c r="AJ25" s="9">
        <f t="shared" si="0"/>
        <v>1</v>
      </c>
      <c r="AK25" s="49">
        <f t="shared" si="1"/>
        <v>0.25</v>
      </c>
      <c r="AL25" s="49">
        <f t="shared" si="2"/>
        <v>1</v>
      </c>
      <c r="AM25" s="66">
        <f t="shared" si="3"/>
        <v>4</v>
      </c>
      <c r="AN25" s="50"/>
    </row>
    <row r="26" spans="1:40">
      <c r="A26" s="82">
        <v>23</v>
      </c>
      <c r="B26" s="70" t="s">
        <v>294</v>
      </c>
      <c r="C26" s="70" t="s">
        <v>295</v>
      </c>
      <c r="D26" s="83"/>
      <c r="E26" s="83"/>
      <c r="F26" s="9"/>
      <c r="G26" s="49"/>
      <c r="H26" s="83"/>
      <c r="I26" s="9"/>
      <c r="J26" s="9"/>
      <c r="K26" s="49"/>
      <c r="L26" s="83"/>
      <c r="M26" s="9"/>
      <c r="N26" s="9"/>
      <c r="O26" s="49"/>
      <c r="P26" s="9"/>
      <c r="Q26" s="9"/>
      <c r="R26" s="9"/>
      <c r="S26" s="49"/>
      <c r="T26" s="9" t="s">
        <v>272</v>
      </c>
      <c r="U26" s="9">
        <v>4</v>
      </c>
      <c r="V26" s="9">
        <v>1</v>
      </c>
      <c r="W26" s="49">
        <v>0.25</v>
      </c>
      <c r="X26" s="9"/>
      <c r="Y26" s="9"/>
      <c r="Z26" s="9"/>
      <c r="AA26" s="49"/>
      <c r="AB26" s="9"/>
      <c r="AC26" s="9"/>
      <c r="AD26" s="9"/>
      <c r="AE26" s="49"/>
      <c r="AF26" s="9"/>
      <c r="AG26" s="9"/>
      <c r="AH26" s="9"/>
      <c r="AI26" s="49"/>
      <c r="AJ26" s="9">
        <f t="shared" si="0"/>
        <v>1</v>
      </c>
      <c r="AK26" s="49">
        <f t="shared" si="1"/>
        <v>0.25</v>
      </c>
      <c r="AL26" s="49">
        <f t="shared" si="2"/>
        <v>1</v>
      </c>
      <c r="AM26" s="66">
        <f t="shared" si="3"/>
        <v>4</v>
      </c>
      <c r="AN26" s="50"/>
    </row>
    <row r="27" spans="1:40">
      <c r="A27" s="82">
        <v>24</v>
      </c>
      <c r="B27" s="70" t="s">
        <v>253</v>
      </c>
      <c r="C27" s="70" t="s">
        <v>254</v>
      </c>
      <c r="D27" s="83"/>
      <c r="E27" s="83"/>
      <c r="F27" s="9"/>
      <c r="G27" s="49"/>
      <c r="H27" s="83"/>
      <c r="I27" s="9"/>
      <c r="J27" s="9"/>
      <c r="K27" s="49"/>
      <c r="L27" s="83"/>
      <c r="M27" s="9"/>
      <c r="N27" s="9"/>
      <c r="O27" s="49"/>
      <c r="P27" s="9" t="s">
        <v>246</v>
      </c>
      <c r="Q27" s="9">
        <v>5</v>
      </c>
      <c r="R27" s="9">
        <v>1</v>
      </c>
      <c r="S27" s="49">
        <v>0.2</v>
      </c>
      <c r="T27" s="9"/>
      <c r="U27" s="9"/>
      <c r="V27" s="9"/>
      <c r="W27" s="49"/>
      <c r="X27" s="9"/>
      <c r="Y27" s="9"/>
      <c r="Z27" s="9"/>
      <c r="AA27" s="49"/>
      <c r="AB27" s="9"/>
      <c r="AC27" s="9"/>
      <c r="AD27" s="9"/>
      <c r="AE27" s="49"/>
      <c r="AF27" s="9"/>
      <c r="AG27" s="9"/>
      <c r="AH27" s="9"/>
      <c r="AI27" s="49"/>
      <c r="AJ27" s="9">
        <f t="shared" si="0"/>
        <v>1</v>
      </c>
      <c r="AK27" s="49">
        <f t="shared" si="1"/>
        <v>0.2</v>
      </c>
      <c r="AL27" s="49">
        <f t="shared" si="2"/>
        <v>1</v>
      </c>
      <c r="AM27" s="66">
        <f t="shared" si="3"/>
        <v>5</v>
      </c>
      <c r="AN27" s="50"/>
    </row>
    <row r="28" spans="1:40">
      <c r="A28" s="82">
        <v>25</v>
      </c>
      <c r="B28" s="70" t="s">
        <v>310</v>
      </c>
      <c r="C28" s="70" t="s">
        <v>311</v>
      </c>
      <c r="D28" s="83"/>
      <c r="E28" s="83"/>
      <c r="F28" s="9"/>
      <c r="G28" s="49"/>
      <c r="H28" s="83"/>
      <c r="I28" s="9"/>
      <c r="J28" s="9"/>
      <c r="K28" s="49"/>
      <c r="L28" s="83"/>
      <c r="M28" s="9"/>
      <c r="N28" s="9"/>
      <c r="O28" s="49"/>
      <c r="P28" s="9"/>
      <c r="Q28" s="9"/>
      <c r="R28" s="9"/>
      <c r="S28" s="49"/>
      <c r="T28" s="9"/>
      <c r="U28" s="9"/>
      <c r="V28" s="9"/>
      <c r="W28" s="49"/>
      <c r="X28" s="9" t="s">
        <v>106</v>
      </c>
      <c r="Y28" s="9">
        <v>5</v>
      </c>
      <c r="Z28" s="9">
        <v>1</v>
      </c>
      <c r="AA28" s="49">
        <v>0.2</v>
      </c>
      <c r="AB28" s="9"/>
      <c r="AC28" s="9"/>
      <c r="AD28" s="9"/>
      <c r="AE28" s="49"/>
      <c r="AF28" s="9"/>
      <c r="AG28" s="9"/>
      <c r="AH28" s="9"/>
      <c r="AI28" s="49"/>
      <c r="AJ28" s="9">
        <f t="shared" si="0"/>
        <v>1</v>
      </c>
      <c r="AK28" s="49">
        <f t="shared" si="1"/>
        <v>0.2</v>
      </c>
      <c r="AL28" s="49">
        <f t="shared" si="2"/>
        <v>1</v>
      </c>
      <c r="AM28" s="66">
        <f t="shared" si="3"/>
        <v>5</v>
      </c>
      <c r="AN28" s="50"/>
    </row>
    <row r="29" spans="1:40">
      <c r="A29" s="82">
        <v>26</v>
      </c>
      <c r="B29" s="70" t="s">
        <v>155</v>
      </c>
      <c r="C29" s="70" t="s">
        <v>94</v>
      </c>
      <c r="D29" s="83"/>
      <c r="E29" s="83"/>
      <c r="F29" s="9"/>
      <c r="G29" s="49"/>
      <c r="H29" s="83"/>
      <c r="I29" s="9"/>
      <c r="J29" s="9"/>
      <c r="K29" s="49"/>
      <c r="L29" s="83"/>
      <c r="M29" s="9"/>
      <c r="N29" s="9"/>
      <c r="O29" s="49"/>
      <c r="P29" s="9"/>
      <c r="Q29" s="9"/>
      <c r="R29" s="9"/>
      <c r="S29" s="49"/>
      <c r="T29" s="9" t="s">
        <v>307</v>
      </c>
      <c r="U29" s="9">
        <v>5</v>
      </c>
      <c r="V29" s="9">
        <v>1</v>
      </c>
      <c r="W29" s="49">
        <v>0.2</v>
      </c>
      <c r="X29" s="9"/>
      <c r="Y29" s="9"/>
      <c r="Z29" s="9"/>
      <c r="AA29" s="49"/>
      <c r="AB29" s="9"/>
      <c r="AC29" s="9"/>
      <c r="AD29" s="9"/>
      <c r="AE29" s="49"/>
      <c r="AF29" s="9"/>
      <c r="AG29" s="9"/>
      <c r="AH29" s="9"/>
      <c r="AI29" s="49"/>
      <c r="AJ29" s="9">
        <f t="shared" si="0"/>
        <v>1</v>
      </c>
      <c r="AK29" s="49">
        <f t="shared" si="1"/>
        <v>0.2</v>
      </c>
      <c r="AL29" s="49">
        <f t="shared" si="2"/>
        <v>1</v>
      </c>
      <c r="AM29" s="66">
        <f t="shared" si="3"/>
        <v>5</v>
      </c>
      <c r="AN29" s="50"/>
    </row>
    <row r="30" spans="1:40">
      <c r="A30" s="82">
        <v>27</v>
      </c>
      <c r="B30" s="70" t="s">
        <v>183</v>
      </c>
      <c r="C30" s="70" t="s">
        <v>276</v>
      </c>
      <c r="D30" s="83"/>
      <c r="E30" s="83"/>
      <c r="F30" s="9"/>
      <c r="G30" s="49"/>
      <c r="H30" s="83"/>
      <c r="I30" s="9"/>
      <c r="J30" s="9"/>
      <c r="K30" s="49"/>
      <c r="L30" s="83"/>
      <c r="M30" s="9"/>
      <c r="N30" s="9"/>
      <c r="O30" s="49"/>
      <c r="P30" s="9"/>
      <c r="Q30" s="9"/>
      <c r="R30" s="9"/>
      <c r="S30" s="49"/>
      <c r="T30" s="9" t="s">
        <v>271</v>
      </c>
      <c r="U30" s="9">
        <v>6</v>
      </c>
      <c r="V30" s="9">
        <v>1</v>
      </c>
      <c r="W30" s="49">
        <v>0.16666666666666666</v>
      </c>
      <c r="X30" s="9"/>
      <c r="Y30" s="9"/>
      <c r="Z30" s="9"/>
      <c r="AA30" s="49"/>
      <c r="AB30" s="9"/>
      <c r="AC30" s="9"/>
      <c r="AD30" s="9"/>
      <c r="AE30" s="49"/>
      <c r="AF30" s="9"/>
      <c r="AG30" s="9"/>
      <c r="AH30" s="9"/>
      <c r="AI30" s="49"/>
      <c r="AJ30" s="9">
        <f t="shared" si="0"/>
        <v>1</v>
      </c>
      <c r="AK30" s="49">
        <f t="shared" si="1"/>
        <v>0.16666666666666666</v>
      </c>
      <c r="AL30" s="49">
        <f t="shared" si="2"/>
        <v>1</v>
      </c>
      <c r="AM30" s="66">
        <f t="shared" si="3"/>
        <v>6</v>
      </c>
      <c r="AN30" s="50"/>
    </row>
    <row r="31" spans="1:40">
      <c r="A31" s="82">
        <v>28</v>
      </c>
      <c r="B31" s="70" t="s">
        <v>188</v>
      </c>
      <c r="C31" s="70" t="s">
        <v>98</v>
      </c>
      <c r="D31" s="83"/>
      <c r="E31" s="83"/>
      <c r="F31" s="9"/>
      <c r="G31" s="49"/>
      <c r="H31" s="83" t="s">
        <v>193</v>
      </c>
      <c r="I31" s="9">
        <v>4</v>
      </c>
      <c r="J31" s="9">
        <v>1</v>
      </c>
      <c r="K31" s="49">
        <v>0.25</v>
      </c>
      <c r="L31" s="83"/>
      <c r="M31" s="9"/>
      <c r="N31" s="9"/>
      <c r="O31" s="49"/>
      <c r="P31" s="9"/>
      <c r="Q31" s="9"/>
      <c r="R31" s="9"/>
      <c r="S31" s="49"/>
      <c r="T31" s="9"/>
      <c r="U31" s="9"/>
      <c r="V31" s="9"/>
      <c r="W31" s="49"/>
      <c r="X31" s="9"/>
      <c r="Y31" s="9"/>
      <c r="Z31" s="9"/>
      <c r="AA31" s="49"/>
      <c r="AB31" s="9"/>
      <c r="AC31" s="9"/>
      <c r="AD31" s="9"/>
      <c r="AE31" s="49"/>
      <c r="AF31" s="9" t="s">
        <v>193</v>
      </c>
      <c r="AG31" s="9">
        <v>3</v>
      </c>
      <c r="AH31" s="9">
        <v>0</v>
      </c>
      <c r="AI31" s="49">
        <v>0</v>
      </c>
      <c r="AJ31" s="9">
        <f t="shared" si="0"/>
        <v>1</v>
      </c>
      <c r="AK31" s="49">
        <f t="shared" si="1"/>
        <v>0.14285714285714285</v>
      </c>
      <c r="AL31" s="49">
        <f t="shared" si="2"/>
        <v>0.5</v>
      </c>
      <c r="AM31" s="66">
        <f t="shared" si="3"/>
        <v>7</v>
      </c>
      <c r="AN31" s="50"/>
    </row>
    <row r="32" spans="1:40">
      <c r="A32" s="82">
        <v>29</v>
      </c>
      <c r="B32" s="70" t="s">
        <v>258</v>
      </c>
      <c r="C32" s="70" t="s">
        <v>275</v>
      </c>
      <c r="D32" s="83"/>
      <c r="E32" s="83"/>
      <c r="F32" s="9"/>
      <c r="G32" s="49"/>
      <c r="H32" s="83"/>
      <c r="I32" s="9"/>
      <c r="J32" s="9"/>
      <c r="K32" s="49"/>
      <c r="L32" s="83"/>
      <c r="M32" s="9"/>
      <c r="N32" s="9"/>
      <c r="O32" s="49"/>
      <c r="P32" s="9"/>
      <c r="Q32" s="9"/>
      <c r="R32" s="9"/>
      <c r="S32" s="49"/>
      <c r="T32" s="9" t="s">
        <v>194</v>
      </c>
      <c r="U32" s="9">
        <v>8</v>
      </c>
      <c r="V32" s="9">
        <v>1</v>
      </c>
      <c r="W32" s="49">
        <v>0.125</v>
      </c>
      <c r="X32" s="9"/>
      <c r="Y32" s="9"/>
      <c r="Z32" s="9"/>
      <c r="AA32" s="49"/>
      <c r="AB32" s="9"/>
      <c r="AC32" s="9"/>
      <c r="AD32" s="9"/>
      <c r="AE32" s="49"/>
      <c r="AF32" s="9"/>
      <c r="AG32" s="9"/>
      <c r="AH32" s="9"/>
      <c r="AI32" s="49"/>
      <c r="AJ32" s="9">
        <f t="shared" si="0"/>
        <v>1</v>
      </c>
      <c r="AK32" s="49">
        <f t="shared" si="1"/>
        <v>0.125</v>
      </c>
      <c r="AL32" s="49">
        <f t="shared" si="2"/>
        <v>1</v>
      </c>
      <c r="AM32" s="66">
        <f t="shared" si="3"/>
        <v>8</v>
      </c>
      <c r="AN32" s="50"/>
    </row>
    <row r="33" spans="1:40">
      <c r="A33" s="82">
        <v>30</v>
      </c>
      <c r="B33" s="70" t="s">
        <v>220</v>
      </c>
      <c r="C33" s="70" t="s">
        <v>212</v>
      </c>
      <c r="D33" s="83"/>
      <c r="E33" s="83"/>
      <c r="F33" s="9"/>
      <c r="G33" s="49"/>
      <c r="H33" s="83"/>
      <c r="I33" s="9"/>
      <c r="J33" s="9"/>
      <c r="K33" s="49"/>
      <c r="L33" s="83" t="s">
        <v>239</v>
      </c>
      <c r="M33" s="9">
        <v>4</v>
      </c>
      <c r="N33" s="9">
        <v>0</v>
      </c>
      <c r="O33" s="49">
        <v>0</v>
      </c>
      <c r="P33" s="9" t="s">
        <v>239</v>
      </c>
      <c r="Q33" s="9">
        <v>4</v>
      </c>
      <c r="R33" s="9">
        <v>1</v>
      </c>
      <c r="S33" s="49">
        <v>0.25</v>
      </c>
      <c r="T33" s="9"/>
      <c r="U33" s="9"/>
      <c r="V33" s="9"/>
      <c r="W33" s="49"/>
      <c r="X33" s="9"/>
      <c r="Y33" s="9"/>
      <c r="Z33" s="9"/>
      <c r="AA33" s="49"/>
      <c r="AB33" s="9"/>
      <c r="AC33" s="9"/>
      <c r="AD33" s="9"/>
      <c r="AE33" s="49"/>
      <c r="AF33" s="9"/>
      <c r="AG33" s="9"/>
      <c r="AH33" s="9"/>
      <c r="AI33" s="49"/>
      <c r="AJ33" s="9">
        <f t="shared" si="0"/>
        <v>1</v>
      </c>
      <c r="AK33" s="49">
        <f t="shared" si="1"/>
        <v>0.125</v>
      </c>
      <c r="AL33" s="49">
        <f t="shared" si="2"/>
        <v>0.5</v>
      </c>
      <c r="AM33" s="66">
        <f t="shared" si="3"/>
        <v>8</v>
      </c>
      <c r="AN33" s="50"/>
    </row>
    <row r="34" spans="1:40">
      <c r="A34" s="82">
        <v>31</v>
      </c>
      <c r="B34" s="70" t="s">
        <v>261</v>
      </c>
      <c r="C34" s="70" t="s">
        <v>262</v>
      </c>
      <c r="D34" s="83"/>
      <c r="E34" s="83"/>
      <c r="F34" s="9"/>
      <c r="G34" s="49"/>
      <c r="H34" s="83"/>
      <c r="I34" s="9"/>
      <c r="J34" s="9"/>
      <c r="K34" s="49"/>
      <c r="L34" s="83"/>
      <c r="M34" s="9"/>
      <c r="N34" s="9"/>
      <c r="O34" s="49"/>
      <c r="P34" s="9" t="s">
        <v>192</v>
      </c>
      <c r="Q34" s="9">
        <v>4</v>
      </c>
      <c r="R34" s="9">
        <v>1</v>
      </c>
      <c r="S34" s="49">
        <v>0.25</v>
      </c>
      <c r="T34" s="9"/>
      <c r="U34" s="9"/>
      <c r="V34" s="9"/>
      <c r="W34" s="49"/>
      <c r="X34" s="9"/>
      <c r="Y34" s="9"/>
      <c r="Z34" s="9"/>
      <c r="AA34" s="49"/>
      <c r="AB34" s="9" t="s">
        <v>192</v>
      </c>
      <c r="AC34" s="9">
        <v>4</v>
      </c>
      <c r="AD34" s="9">
        <v>0</v>
      </c>
      <c r="AE34" s="49">
        <v>0</v>
      </c>
      <c r="AF34" s="9"/>
      <c r="AG34" s="9"/>
      <c r="AH34" s="9"/>
      <c r="AI34" s="49"/>
      <c r="AJ34" s="9">
        <f t="shared" si="0"/>
        <v>1</v>
      </c>
      <c r="AK34" s="49">
        <f t="shared" si="1"/>
        <v>0.125</v>
      </c>
      <c r="AL34" s="49">
        <f t="shared" si="2"/>
        <v>0.5</v>
      </c>
      <c r="AM34" s="66">
        <f t="shared" si="3"/>
        <v>8</v>
      </c>
      <c r="AN34" s="50"/>
    </row>
    <row r="35" spans="1:40">
      <c r="A35" s="82">
        <v>32</v>
      </c>
      <c r="B35" s="70" t="s">
        <v>223</v>
      </c>
      <c r="C35" s="70" t="s">
        <v>224</v>
      </c>
      <c r="D35" s="83"/>
      <c r="E35" s="83"/>
      <c r="F35" s="9"/>
      <c r="G35" s="49"/>
      <c r="H35" s="83"/>
      <c r="I35" s="9"/>
      <c r="J35" s="9"/>
      <c r="K35" s="49"/>
      <c r="L35" s="83" t="s">
        <v>240</v>
      </c>
      <c r="M35" s="9">
        <v>9</v>
      </c>
      <c r="N35" s="9">
        <v>1</v>
      </c>
      <c r="O35" s="49">
        <v>0.1111111111111111</v>
      </c>
      <c r="P35" s="9"/>
      <c r="Q35" s="9"/>
      <c r="R35" s="9"/>
      <c r="S35" s="49"/>
      <c r="T35" s="9"/>
      <c r="U35" s="9"/>
      <c r="V35" s="9"/>
      <c r="W35" s="49"/>
      <c r="X35" s="9"/>
      <c r="Y35" s="9"/>
      <c r="Z35" s="9"/>
      <c r="AA35" s="49"/>
      <c r="AB35" s="9"/>
      <c r="AC35" s="9"/>
      <c r="AD35" s="9"/>
      <c r="AE35" s="49"/>
      <c r="AF35" s="9"/>
      <c r="AG35" s="9"/>
      <c r="AH35" s="9"/>
      <c r="AI35" s="49"/>
      <c r="AJ35" s="9">
        <f t="shared" si="0"/>
        <v>1</v>
      </c>
      <c r="AK35" s="49">
        <f t="shared" si="1"/>
        <v>0.1111111111111111</v>
      </c>
      <c r="AL35" s="49">
        <f t="shared" si="2"/>
        <v>1</v>
      </c>
      <c r="AM35" s="66">
        <f t="shared" si="3"/>
        <v>9</v>
      </c>
      <c r="AN35" s="50"/>
    </row>
    <row r="36" spans="1:40">
      <c r="A36" s="82">
        <v>33</v>
      </c>
      <c r="B36" s="70" t="s">
        <v>206</v>
      </c>
      <c r="C36" s="70" t="s">
        <v>207</v>
      </c>
      <c r="D36" s="83"/>
      <c r="E36" s="83"/>
      <c r="F36" s="9"/>
      <c r="G36" s="49"/>
      <c r="H36" s="83"/>
      <c r="I36" s="9"/>
      <c r="J36" s="9"/>
      <c r="K36" s="49"/>
      <c r="L36" s="83" t="s">
        <v>236</v>
      </c>
      <c r="M36" s="9">
        <v>9</v>
      </c>
      <c r="N36" s="9">
        <v>1</v>
      </c>
      <c r="O36" s="49">
        <v>0.1111111111111111</v>
      </c>
      <c r="P36" s="9"/>
      <c r="Q36" s="9"/>
      <c r="R36" s="9"/>
      <c r="S36" s="49"/>
      <c r="T36" s="9"/>
      <c r="U36" s="9"/>
      <c r="V36" s="9"/>
      <c r="W36" s="49"/>
      <c r="X36" s="9"/>
      <c r="Y36" s="9"/>
      <c r="Z36" s="9"/>
      <c r="AA36" s="49"/>
      <c r="AB36" s="9"/>
      <c r="AC36" s="9"/>
      <c r="AD36" s="9"/>
      <c r="AE36" s="49"/>
      <c r="AF36" s="9"/>
      <c r="AG36" s="9"/>
      <c r="AH36" s="9"/>
      <c r="AI36" s="49"/>
      <c r="AJ36" s="9">
        <f t="shared" ref="AJ36:AJ67" si="4">SUM(F36,J36,N36,R36,V36,Z36,AD36,AH36)</f>
        <v>1</v>
      </c>
      <c r="AK36" s="49">
        <f t="shared" ref="AK36:AK67" si="5">AJ36/AM36</f>
        <v>0.1111111111111111</v>
      </c>
      <c r="AL36" s="49">
        <f t="shared" ref="AL36:AL67" si="6">AVERAGE(F36,Z36,J36,N36,R36,V36,AD36,AH36)</f>
        <v>1</v>
      </c>
      <c r="AM36" s="66">
        <f t="shared" ref="AM36:AM67" si="7">+E36+I36+M36+Q36+U36+Y36+AC36+AG36</f>
        <v>9</v>
      </c>
      <c r="AN36" s="50"/>
    </row>
    <row r="37" spans="1:40">
      <c r="A37" s="82">
        <v>34</v>
      </c>
      <c r="B37" s="70" t="s">
        <v>234</v>
      </c>
      <c r="C37" s="70" t="s">
        <v>235</v>
      </c>
      <c r="D37" s="83"/>
      <c r="E37" s="83"/>
      <c r="F37" s="9"/>
      <c r="G37" s="49"/>
      <c r="H37" s="83"/>
      <c r="I37" s="9"/>
      <c r="J37" s="9"/>
      <c r="K37" s="49"/>
      <c r="L37" s="83" t="s">
        <v>241</v>
      </c>
      <c r="M37" s="9">
        <v>9</v>
      </c>
      <c r="N37" s="9">
        <v>1</v>
      </c>
      <c r="O37" s="49">
        <v>0.1111111111111111</v>
      </c>
      <c r="P37" s="9"/>
      <c r="Q37" s="9"/>
      <c r="R37" s="9"/>
      <c r="S37" s="49"/>
      <c r="T37" s="9"/>
      <c r="U37" s="9"/>
      <c r="V37" s="9"/>
      <c r="W37" s="49"/>
      <c r="X37" s="9"/>
      <c r="Y37" s="9"/>
      <c r="Z37" s="9"/>
      <c r="AA37" s="49"/>
      <c r="AB37" s="9"/>
      <c r="AC37" s="9"/>
      <c r="AD37" s="9"/>
      <c r="AE37" s="49"/>
      <c r="AF37" s="9"/>
      <c r="AG37" s="9"/>
      <c r="AH37" s="9"/>
      <c r="AI37" s="49"/>
      <c r="AJ37" s="9">
        <f t="shared" si="4"/>
        <v>1</v>
      </c>
      <c r="AK37" s="49">
        <f t="shared" si="5"/>
        <v>0.1111111111111111</v>
      </c>
      <c r="AL37" s="49">
        <f t="shared" si="6"/>
        <v>1</v>
      </c>
      <c r="AM37" s="66">
        <f t="shared" si="7"/>
        <v>9</v>
      </c>
      <c r="AN37" s="50"/>
    </row>
    <row r="38" spans="1:40">
      <c r="A38" s="82">
        <v>35</v>
      </c>
      <c r="B38" s="70" t="s">
        <v>334</v>
      </c>
      <c r="C38" s="70" t="s">
        <v>309</v>
      </c>
      <c r="D38" s="83"/>
      <c r="E38" s="83"/>
      <c r="F38" s="9"/>
      <c r="G38" s="49"/>
      <c r="H38" s="83"/>
      <c r="I38" s="9"/>
      <c r="J38" s="9"/>
      <c r="K38" s="49"/>
      <c r="L38" s="83"/>
      <c r="M38" s="9"/>
      <c r="N38" s="9"/>
      <c r="O38" s="49"/>
      <c r="P38" s="9"/>
      <c r="Q38" s="9"/>
      <c r="R38" s="9"/>
      <c r="S38" s="49"/>
      <c r="T38" s="9"/>
      <c r="U38" s="9"/>
      <c r="V38" s="9"/>
      <c r="W38" s="49"/>
      <c r="X38" s="9"/>
      <c r="Y38" s="9"/>
      <c r="Z38" s="9"/>
      <c r="AA38" s="49"/>
      <c r="AB38" s="9" t="s">
        <v>318</v>
      </c>
      <c r="AC38" s="9">
        <v>4</v>
      </c>
      <c r="AD38" s="9">
        <v>1</v>
      </c>
      <c r="AE38" s="49">
        <v>0.25</v>
      </c>
      <c r="AF38" s="9" t="s">
        <v>318</v>
      </c>
      <c r="AG38" s="9">
        <v>8</v>
      </c>
      <c r="AH38" s="9">
        <v>0</v>
      </c>
      <c r="AI38" s="49">
        <v>0</v>
      </c>
      <c r="AJ38" s="9">
        <f t="shared" si="4"/>
        <v>1</v>
      </c>
      <c r="AK38" s="49">
        <f t="shared" si="5"/>
        <v>8.3333333333333329E-2</v>
      </c>
      <c r="AL38" s="49">
        <f t="shared" si="6"/>
        <v>0.5</v>
      </c>
      <c r="AM38" s="66">
        <f t="shared" si="7"/>
        <v>12</v>
      </c>
      <c r="AN38" s="50"/>
    </row>
    <row r="39" spans="1:40">
      <c r="A39" s="82">
        <v>36</v>
      </c>
      <c r="B39" s="70" t="s">
        <v>167</v>
      </c>
      <c r="C39" s="70" t="s">
        <v>168</v>
      </c>
      <c r="D39" s="83"/>
      <c r="E39" s="83"/>
      <c r="F39" s="9"/>
      <c r="G39" s="49"/>
      <c r="H39" s="83" t="s">
        <v>106</v>
      </c>
      <c r="I39" s="9">
        <v>6</v>
      </c>
      <c r="J39" s="9">
        <v>0</v>
      </c>
      <c r="K39" s="49">
        <v>0</v>
      </c>
      <c r="L39" s="83" t="s">
        <v>106</v>
      </c>
      <c r="M39" s="9">
        <v>9</v>
      </c>
      <c r="N39" s="9">
        <v>1</v>
      </c>
      <c r="O39" s="49">
        <v>0.1111111111111111</v>
      </c>
      <c r="P39" s="9" t="s">
        <v>106</v>
      </c>
      <c r="Q39" s="9">
        <v>5</v>
      </c>
      <c r="R39" s="9">
        <v>0</v>
      </c>
      <c r="S39" s="49">
        <v>0</v>
      </c>
      <c r="T39" s="9"/>
      <c r="U39" s="9"/>
      <c r="V39" s="9"/>
      <c r="W39" s="49"/>
      <c r="X39" s="9"/>
      <c r="Y39" s="9"/>
      <c r="Z39" s="9"/>
      <c r="AA39" s="49"/>
      <c r="AB39" s="9"/>
      <c r="AC39" s="9"/>
      <c r="AD39" s="9"/>
      <c r="AE39" s="49"/>
      <c r="AF39" s="9"/>
      <c r="AG39" s="9"/>
      <c r="AH39" s="9"/>
      <c r="AI39" s="49"/>
      <c r="AJ39" s="9">
        <f t="shared" si="4"/>
        <v>1</v>
      </c>
      <c r="AK39" s="49">
        <f t="shared" si="5"/>
        <v>0.05</v>
      </c>
      <c r="AL39" s="49">
        <f t="shared" si="6"/>
        <v>0.33333333333333331</v>
      </c>
      <c r="AM39" s="66">
        <f t="shared" si="7"/>
        <v>20</v>
      </c>
      <c r="AN39" s="50"/>
    </row>
    <row r="40" spans="1:40">
      <c r="A40" s="82">
        <v>37</v>
      </c>
      <c r="B40" s="70" t="s">
        <v>320</v>
      </c>
      <c r="C40" s="70" t="s">
        <v>309</v>
      </c>
      <c r="D40" s="83"/>
      <c r="E40" s="83"/>
      <c r="F40" s="9"/>
      <c r="G40" s="49"/>
      <c r="H40" s="83"/>
      <c r="I40" s="9"/>
      <c r="J40" s="9"/>
      <c r="K40" s="49"/>
      <c r="L40" s="83"/>
      <c r="M40" s="9"/>
      <c r="N40" s="9"/>
      <c r="O40" s="49"/>
      <c r="P40" s="9"/>
      <c r="Q40" s="9"/>
      <c r="R40" s="9"/>
      <c r="S40" s="49"/>
      <c r="T40" s="9"/>
      <c r="U40" s="9"/>
      <c r="V40" s="9"/>
      <c r="W40" s="49"/>
      <c r="X40" s="9" t="s">
        <v>317</v>
      </c>
      <c r="Y40" s="9">
        <v>5</v>
      </c>
      <c r="Z40" s="9">
        <v>0</v>
      </c>
      <c r="AA40" s="49">
        <v>0</v>
      </c>
      <c r="AB40" s="9" t="s">
        <v>317</v>
      </c>
      <c r="AC40" s="9">
        <v>8</v>
      </c>
      <c r="AD40" s="9">
        <v>1</v>
      </c>
      <c r="AE40" s="49">
        <v>0.125</v>
      </c>
      <c r="AF40" s="9" t="s">
        <v>317</v>
      </c>
      <c r="AG40" s="9">
        <v>8</v>
      </c>
      <c r="AH40" s="9">
        <v>0</v>
      </c>
      <c r="AI40" s="49">
        <v>0</v>
      </c>
      <c r="AJ40" s="9">
        <f t="shared" si="4"/>
        <v>1</v>
      </c>
      <c r="AK40" s="49">
        <f t="shared" si="5"/>
        <v>4.7619047619047616E-2</v>
      </c>
      <c r="AL40" s="49">
        <f t="shared" si="6"/>
        <v>0.33333333333333331</v>
      </c>
      <c r="AM40" s="66">
        <f t="shared" si="7"/>
        <v>21</v>
      </c>
      <c r="AN40" s="50"/>
    </row>
    <row r="41" spans="1:40">
      <c r="A41" s="82">
        <v>38</v>
      </c>
      <c r="B41" s="70" t="s">
        <v>229</v>
      </c>
      <c r="C41" s="70" t="s">
        <v>230</v>
      </c>
      <c r="D41" s="83"/>
      <c r="E41" s="83"/>
      <c r="F41" s="9"/>
      <c r="G41" s="49"/>
      <c r="H41" s="83"/>
      <c r="I41" s="9"/>
      <c r="J41" s="9"/>
      <c r="K41" s="49"/>
      <c r="L41" s="83" t="s">
        <v>240</v>
      </c>
      <c r="M41" s="9">
        <v>9</v>
      </c>
      <c r="N41" s="9">
        <v>0</v>
      </c>
      <c r="O41" s="49">
        <v>0</v>
      </c>
      <c r="P41" s="9" t="s">
        <v>106</v>
      </c>
      <c r="Q41" s="9">
        <v>5</v>
      </c>
      <c r="R41" s="9">
        <v>0</v>
      </c>
      <c r="S41" s="49">
        <v>0</v>
      </c>
      <c r="T41" s="9"/>
      <c r="U41" s="9"/>
      <c r="V41" s="9"/>
      <c r="W41" s="49"/>
      <c r="X41" s="9"/>
      <c r="Y41" s="9"/>
      <c r="Z41" s="9"/>
      <c r="AA41" s="49"/>
      <c r="AB41" s="9" t="s">
        <v>106</v>
      </c>
      <c r="AC41" s="9">
        <v>4</v>
      </c>
      <c r="AD41" s="9">
        <v>0</v>
      </c>
      <c r="AE41" s="49">
        <v>0</v>
      </c>
      <c r="AF41" s="9" t="s">
        <v>106</v>
      </c>
      <c r="AG41" s="9">
        <v>7</v>
      </c>
      <c r="AH41" s="9">
        <v>1</v>
      </c>
      <c r="AI41" s="49">
        <v>0.14285714285714285</v>
      </c>
      <c r="AJ41" s="9">
        <f t="shared" si="4"/>
        <v>1</v>
      </c>
      <c r="AK41" s="49">
        <f t="shared" si="5"/>
        <v>0.04</v>
      </c>
      <c r="AL41" s="49">
        <f t="shared" si="6"/>
        <v>0.25</v>
      </c>
      <c r="AM41" s="66">
        <f t="shared" si="7"/>
        <v>25</v>
      </c>
      <c r="AN41" s="50"/>
    </row>
    <row r="42" spans="1:40">
      <c r="A42" s="82">
        <v>39</v>
      </c>
      <c r="B42" s="70" t="s">
        <v>110</v>
      </c>
      <c r="C42" s="70" t="s">
        <v>143</v>
      </c>
      <c r="D42" s="83" t="s">
        <v>109</v>
      </c>
      <c r="E42" s="83">
        <v>4</v>
      </c>
      <c r="F42" s="9">
        <v>0</v>
      </c>
      <c r="G42" s="49">
        <f>F42/4</f>
        <v>0</v>
      </c>
      <c r="H42" s="83"/>
      <c r="I42" s="9"/>
      <c r="J42" s="9"/>
      <c r="K42" s="49"/>
      <c r="L42" s="83" t="s">
        <v>109</v>
      </c>
      <c r="M42" s="9">
        <v>5</v>
      </c>
      <c r="N42" s="9">
        <v>0</v>
      </c>
      <c r="O42" s="49">
        <v>0</v>
      </c>
      <c r="P42" s="9" t="s">
        <v>109</v>
      </c>
      <c r="Q42" s="9">
        <v>4</v>
      </c>
      <c r="R42" s="9">
        <v>1</v>
      </c>
      <c r="S42" s="49">
        <v>0.25</v>
      </c>
      <c r="T42" s="9" t="s">
        <v>109</v>
      </c>
      <c r="U42" s="9">
        <v>6</v>
      </c>
      <c r="V42" s="9">
        <v>0</v>
      </c>
      <c r="W42" s="49">
        <v>0</v>
      </c>
      <c r="X42" s="9" t="s">
        <v>109</v>
      </c>
      <c r="Y42" s="9">
        <v>5</v>
      </c>
      <c r="Z42" s="9">
        <v>0</v>
      </c>
      <c r="AA42" s="49">
        <v>0</v>
      </c>
      <c r="AB42" s="9" t="s">
        <v>109</v>
      </c>
      <c r="AC42" s="9">
        <v>8</v>
      </c>
      <c r="AD42" s="9">
        <v>0</v>
      </c>
      <c r="AE42" s="49">
        <v>0</v>
      </c>
      <c r="AF42" s="9" t="s">
        <v>109</v>
      </c>
      <c r="AG42" s="9">
        <v>4</v>
      </c>
      <c r="AH42" s="9">
        <v>0</v>
      </c>
      <c r="AI42" s="49">
        <v>0</v>
      </c>
      <c r="AJ42" s="9">
        <f t="shared" si="4"/>
        <v>1</v>
      </c>
      <c r="AK42" s="49">
        <f t="shared" si="5"/>
        <v>2.7777777777777776E-2</v>
      </c>
      <c r="AL42" s="49">
        <f t="shared" si="6"/>
        <v>0.14285714285714285</v>
      </c>
      <c r="AM42" s="66">
        <f t="shared" si="7"/>
        <v>36</v>
      </c>
      <c r="AN42" s="50"/>
    </row>
    <row r="43" spans="1:40">
      <c r="A43" s="82">
        <v>40</v>
      </c>
      <c r="B43" s="70" t="s">
        <v>114</v>
      </c>
      <c r="C43" s="70" t="s">
        <v>115</v>
      </c>
      <c r="D43" s="83" t="s">
        <v>109</v>
      </c>
      <c r="E43" s="83">
        <v>4</v>
      </c>
      <c r="F43" s="9">
        <v>1</v>
      </c>
      <c r="G43" s="49">
        <f>F43/4</f>
        <v>0.25</v>
      </c>
      <c r="H43" s="83" t="s">
        <v>109</v>
      </c>
      <c r="I43" s="9">
        <v>4</v>
      </c>
      <c r="J43" s="9">
        <v>0</v>
      </c>
      <c r="K43" s="49">
        <v>0</v>
      </c>
      <c r="L43" s="83" t="s">
        <v>109</v>
      </c>
      <c r="M43" s="9">
        <v>5</v>
      </c>
      <c r="N43" s="9">
        <v>0</v>
      </c>
      <c r="O43" s="49">
        <v>0</v>
      </c>
      <c r="P43" s="9" t="s">
        <v>109</v>
      </c>
      <c r="Q43" s="9">
        <v>4</v>
      </c>
      <c r="R43" s="9">
        <v>0</v>
      </c>
      <c r="S43" s="49">
        <v>0</v>
      </c>
      <c r="T43" s="9" t="s">
        <v>109</v>
      </c>
      <c r="U43" s="9">
        <v>6</v>
      </c>
      <c r="V43" s="9">
        <v>0</v>
      </c>
      <c r="W43" s="49">
        <v>0</v>
      </c>
      <c r="X43" s="9" t="s">
        <v>109</v>
      </c>
      <c r="Y43" s="9">
        <v>5</v>
      </c>
      <c r="Z43" s="9">
        <v>0</v>
      </c>
      <c r="AA43" s="49">
        <v>0</v>
      </c>
      <c r="AB43" s="9" t="s">
        <v>109</v>
      </c>
      <c r="AC43" s="9">
        <v>4</v>
      </c>
      <c r="AD43" s="9">
        <v>0</v>
      </c>
      <c r="AE43" s="49">
        <v>0</v>
      </c>
      <c r="AF43" s="9" t="s">
        <v>109</v>
      </c>
      <c r="AG43" s="9">
        <v>4</v>
      </c>
      <c r="AH43" s="9">
        <v>0</v>
      </c>
      <c r="AI43" s="49">
        <v>0</v>
      </c>
      <c r="AJ43" s="9">
        <f t="shared" si="4"/>
        <v>1</v>
      </c>
      <c r="AK43" s="49">
        <f t="shared" si="5"/>
        <v>2.7777777777777776E-2</v>
      </c>
      <c r="AL43" s="49">
        <f t="shared" si="6"/>
        <v>0.125</v>
      </c>
      <c r="AM43" s="66">
        <f t="shared" si="7"/>
        <v>36</v>
      </c>
      <c r="AN43" s="50"/>
    </row>
    <row r="44" spans="1:40">
      <c r="A44" s="82">
        <v>41</v>
      </c>
      <c r="B44" s="70" t="s">
        <v>92</v>
      </c>
      <c r="C44" s="70" t="s">
        <v>93</v>
      </c>
      <c r="D44" s="83" t="s">
        <v>91</v>
      </c>
      <c r="E44" s="83">
        <v>4</v>
      </c>
      <c r="F44" s="9">
        <v>1</v>
      </c>
      <c r="G44" s="49">
        <f>F44/4</f>
        <v>0.25</v>
      </c>
      <c r="H44" s="83" t="s">
        <v>91</v>
      </c>
      <c r="I44" s="9">
        <v>7</v>
      </c>
      <c r="J44" s="9">
        <v>0</v>
      </c>
      <c r="K44" s="49">
        <v>0</v>
      </c>
      <c r="L44" s="83" t="s">
        <v>91</v>
      </c>
      <c r="M44" s="9">
        <v>5</v>
      </c>
      <c r="N44" s="9">
        <v>0</v>
      </c>
      <c r="O44" s="49">
        <v>0</v>
      </c>
      <c r="P44" s="9" t="s">
        <v>91</v>
      </c>
      <c r="Q44" s="9">
        <v>8</v>
      </c>
      <c r="R44" s="9">
        <v>0</v>
      </c>
      <c r="S44" s="49">
        <v>0</v>
      </c>
      <c r="T44" s="9" t="s">
        <v>91</v>
      </c>
      <c r="U44" s="9">
        <v>7</v>
      </c>
      <c r="V44" s="9">
        <v>0</v>
      </c>
      <c r="W44" s="49">
        <v>0</v>
      </c>
      <c r="X44" s="9" t="s">
        <v>91</v>
      </c>
      <c r="Y44" s="9">
        <v>5</v>
      </c>
      <c r="Z44" s="9">
        <v>0</v>
      </c>
      <c r="AA44" s="49">
        <v>0</v>
      </c>
      <c r="AB44" s="9" t="s">
        <v>91</v>
      </c>
      <c r="AC44" s="9">
        <v>8</v>
      </c>
      <c r="AD44" s="9">
        <v>0</v>
      </c>
      <c r="AE44" s="49">
        <v>0</v>
      </c>
      <c r="AF44" s="9" t="s">
        <v>91</v>
      </c>
      <c r="AG44" s="9">
        <v>7</v>
      </c>
      <c r="AH44" s="9">
        <v>0</v>
      </c>
      <c r="AI44" s="49">
        <v>0</v>
      </c>
      <c r="AJ44" s="9">
        <f t="shared" si="4"/>
        <v>1</v>
      </c>
      <c r="AK44" s="49">
        <f t="shared" si="5"/>
        <v>1.9607843137254902E-2</v>
      </c>
      <c r="AL44" s="49">
        <f t="shared" si="6"/>
        <v>0.125</v>
      </c>
      <c r="AM44" s="66">
        <f t="shared" si="7"/>
        <v>51</v>
      </c>
      <c r="AN44" s="50"/>
    </row>
    <row r="45" spans="1:40">
      <c r="A45" s="82">
        <v>42</v>
      </c>
      <c r="B45" s="70" t="s">
        <v>155</v>
      </c>
      <c r="C45" s="70" t="s">
        <v>156</v>
      </c>
      <c r="D45" s="83"/>
      <c r="E45" s="83"/>
      <c r="F45" s="9"/>
      <c r="G45" s="49"/>
      <c r="H45" s="83" t="s">
        <v>153</v>
      </c>
      <c r="I45" s="9">
        <v>4</v>
      </c>
      <c r="J45" s="9">
        <v>0</v>
      </c>
      <c r="K45" s="49">
        <v>0</v>
      </c>
      <c r="L45" s="83"/>
      <c r="M45" s="9"/>
      <c r="N45" s="9"/>
      <c r="O45" s="49"/>
      <c r="P45" s="9"/>
      <c r="Q45" s="9"/>
      <c r="R45" s="9"/>
      <c r="S45" s="49"/>
      <c r="T45" s="9"/>
      <c r="U45" s="9"/>
      <c r="V45" s="9"/>
      <c r="W45" s="49"/>
      <c r="X45" s="9"/>
      <c r="Y45" s="9"/>
      <c r="Z45" s="9"/>
      <c r="AA45" s="49"/>
      <c r="AB45" s="9"/>
      <c r="AC45" s="9"/>
      <c r="AD45" s="9"/>
      <c r="AE45" s="49"/>
      <c r="AF45" s="9"/>
      <c r="AG45" s="9"/>
      <c r="AH45" s="9"/>
      <c r="AI45" s="49"/>
      <c r="AJ45" s="9">
        <f t="shared" si="4"/>
        <v>0</v>
      </c>
      <c r="AK45" s="49">
        <f t="shared" si="5"/>
        <v>0</v>
      </c>
      <c r="AL45" s="49">
        <f t="shared" si="6"/>
        <v>0</v>
      </c>
      <c r="AM45" s="66">
        <f t="shared" si="7"/>
        <v>4</v>
      </c>
      <c r="AN45" s="50"/>
    </row>
    <row r="46" spans="1:40">
      <c r="A46" s="82">
        <v>43</v>
      </c>
      <c r="B46" s="70" t="s">
        <v>157</v>
      </c>
      <c r="C46" s="70" t="s">
        <v>158</v>
      </c>
      <c r="D46" s="83"/>
      <c r="E46" s="83"/>
      <c r="F46" s="9"/>
      <c r="G46" s="49"/>
      <c r="H46" s="83" t="s">
        <v>191</v>
      </c>
      <c r="I46" s="9">
        <v>7</v>
      </c>
      <c r="J46" s="9">
        <v>0</v>
      </c>
      <c r="K46" s="49">
        <v>0</v>
      </c>
      <c r="L46" s="83"/>
      <c r="M46" s="9"/>
      <c r="N46" s="9"/>
      <c r="O46" s="49"/>
      <c r="P46" s="9"/>
      <c r="Q46" s="9"/>
      <c r="R46" s="9"/>
      <c r="S46" s="49"/>
      <c r="T46" s="9"/>
      <c r="U46" s="9"/>
      <c r="V46" s="9"/>
      <c r="W46" s="49"/>
      <c r="X46" s="9"/>
      <c r="Y46" s="9"/>
      <c r="Z46" s="9"/>
      <c r="AA46" s="49"/>
      <c r="AB46" s="9"/>
      <c r="AC46" s="9"/>
      <c r="AD46" s="9"/>
      <c r="AE46" s="49"/>
      <c r="AF46" s="9"/>
      <c r="AG46" s="9"/>
      <c r="AH46" s="9"/>
      <c r="AI46" s="49"/>
      <c r="AJ46" s="9">
        <f t="shared" si="4"/>
        <v>0</v>
      </c>
      <c r="AK46" s="49">
        <f t="shared" si="5"/>
        <v>0</v>
      </c>
      <c r="AL46" s="49">
        <f t="shared" si="6"/>
        <v>0</v>
      </c>
      <c r="AM46" s="66">
        <f t="shared" si="7"/>
        <v>7</v>
      </c>
      <c r="AN46" s="50"/>
    </row>
    <row r="47" spans="1:40">
      <c r="A47" s="82">
        <v>44</v>
      </c>
      <c r="B47" s="70" t="s">
        <v>159</v>
      </c>
      <c r="C47" s="70" t="s">
        <v>160</v>
      </c>
      <c r="D47" s="83"/>
      <c r="E47" s="83"/>
      <c r="F47" s="9"/>
      <c r="G47" s="49"/>
      <c r="H47" s="83" t="s">
        <v>194</v>
      </c>
      <c r="I47" s="9">
        <v>4</v>
      </c>
      <c r="J47" s="9">
        <v>0</v>
      </c>
      <c r="K47" s="49">
        <v>0</v>
      </c>
      <c r="L47" s="83"/>
      <c r="M47" s="9"/>
      <c r="N47" s="9"/>
      <c r="O47" s="49"/>
      <c r="P47" s="9"/>
      <c r="Q47" s="9"/>
      <c r="R47" s="9"/>
      <c r="S47" s="49"/>
      <c r="T47" s="9" t="s">
        <v>194</v>
      </c>
      <c r="U47" s="9">
        <v>8</v>
      </c>
      <c r="V47" s="9">
        <v>0</v>
      </c>
      <c r="W47" s="49">
        <v>0</v>
      </c>
      <c r="X47" s="9"/>
      <c r="Y47" s="9"/>
      <c r="Z47" s="9"/>
      <c r="AA47" s="49"/>
      <c r="AB47" s="9"/>
      <c r="AC47" s="9"/>
      <c r="AD47" s="9"/>
      <c r="AE47" s="49"/>
      <c r="AF47" s="9"/>
      <c r="AG47" s="9"/>
      <c r="AH47" s="9"/>
      <c r="AI47" s="49"/>
      <c r="AJ47" s="9">
        <f t="shared" si="4"/>
        <v>0</v>
      </c>
      <c r="AK47" s="49">
        <f t="shared" si="5"/>
        <v>0</v>
      </c>
      <c r="AL47" s="49">
        <f t="shared" si="6"/>
        <v>0</v>
      </c>
      <c r="AM47" s="66">
        <f t="shared" si="7"/>
        <v>12</v>
      </c>
      <c r="AN47" s="50"/>
    </row>
    <row r="48" spans="1:40">
      <c r="A48" s="82">
        <v>45</v>
      </c>
      <c r="B48" s="70" t="s">
        <v>97</v>
      </c>
      <c r="C48" s="70" t="s">
        <v>247</v>
      </c>
      <c r="D48" s="83"/>
      <c r="E48" s="83"/>
      <c r="F48" s="9"/>
      <c r="G48" s="49"/>
      <c r="H48" s="83"/>
      <c r="I48" s="9"/>
      <c r="J48" s="9"/>
      <c r="K48" s="49"/>
      <c r="L48" s="9"/>
      <c r="M48" s="9"/>
      <c r="N48" s="9"/>
      <c r="O48" s="49"/>
      <c r="P48" s="9" t="s">
        <v>246</v>
      </c>
      <c r="Q48" s="9">
        <v>5</v>
      </c>
      <c r="R48" s="9">
        <v>0</v>
      </c>
      <c r="S48" s="49">
        <v>0</v>
      </c>
      <c r="T48" s="9"/>
      <c r="U48" s="9"/>
      <c r="V48" s="9"/>
      <c r="W48" s="49"/>
      <c r="X48" s="9"/>
      <c r="Y48" s="9"/>
      <c r="Z48" s="9"/>
      <c r="AA48" s="49"/>
      <c r="AB48" s="9"/>
      <c r="AC48" s="9"/>
      <c r="AD48" s="9"/>
      <c r="AE48" s="49"/>
      <c r="AF48" s="9"/>
      <c r="AG48" s="9"/>
      <c r="AH48" s="9"/>
      <c r="AI48" s="49"/>
      <c r="AJ48" s="9">
        <f t="shared" si="4"/>
        <v>0</v>
      </c>
      <c r="AK48" s="49">
        <f t="shared" si="5"/>
        <v>0</v>
      </c>
      <c r="AL48" s="49">
        <f t="shared" si="6"/>
        <v>0</v>
      </c>
      <c r="AM48" s="66">
        <f t="shared" si="7"/>
        <v>5</v>
      </c>
      <c r="AN48" s="50"/>
    </row>
    <row r="49" spans="1:40">
      <c r="A49" s="82">
        <v>46</v>
      </c>
      <c r="B49" s="70" t="s">
        <v>337</v>
      </c>
      <c r="C49" s="70" t="s">
        <v>162</v>
      </c>
      <c r="D49" s="83"/>
      <c r="E49" s="83"/>
      <c r="F49" s="9"/>
      <c r="G49" s="49"/>
      <c r="H49" s="83"/>
      <c r="I49" s="9"/>
      <c r="J49" s="9"/>
      <c r="K49" s="49"/>
      <c r="L49" s="83"/>
      <c r="M49" s="9"/>
      <c r="N49" s="9"/>
      <c r="O49" s="49"/>
      <c r="P49" s="9"/>
      <c r="Q49" s="9"/>
      <c r="R49" s="9"/>
      <c r="S49" s="49"/>
      <c r="T49" s="9"/>
      <c r="U49" s="9"/>
      <c r="V49" s="9"/>
      <c r="W49" s="49"/>
      <c r="X49" s="9"/>
      <c r="Y49" s="9"/>
      <c r="Z49" s="9"/>
      <c r="AA49" s="49"/>
      <c r="AB49" s="9"/>
      <c r="AC49" s="9"/>
      <c r="AD49" s="9"/>
      <c r="AE49" s="49"/>
      <c r="AF49" s="9" t="s">
        <v>193</v>
      </c>
      <c r="AG49" s="9">
        <v>3</v>
      </c>
      <c r="AH49" s="9">
        <v>0</v>
      </c>
      <c r="AI49" s="49">
        <v>0</v>
      </c>
      <c r="AJ49" s="9">
        <f t="shared" si="4"/>
        <v>0</v>
      </c>
      <c r="AK49" s="49">
        <f t="shared" si="5"/>
        <v>0</v>
      </c>
      <c r="AL49" s="49">
        <f t="shared" si="6"/>
        <v>0</v>
      </c>
      <c r="AM49" s="66">
        <f t="shared" si="7"/>
        <v>3</v>
      </c>
      <c r="AN49" s="50"/>
    </row>
    <row r="50" spans="1:40">
      <c r="A50" s="82">
        <v>47</v>
      </c>
      <c r="B50" s="70" t="s">
        <v>161</v>
      </c>
      <c r="C50" s="70" t="s">
        <v>162</v>
      </c>
      <c r="D50" s="83"/>
      <c r="E50" s="83"/>
      <c r="F50" s="9"/>
      <c r="G50" s="49"/>
      <c r="H50" s="83" t="s">
        <v>88</v>
      </c>
      <c r="I50" s="9">
        <v>6</v>
      </c>
      <c r="J50" s="9">
        <v>0</v>
      </c>
      <c r="K50" s="49">
        <v>0</v>
      </c>
      <c r="L50" s="83"/>
      <c r="M50" s="9"/>
      <c r="N50" s="9"/>
      <c r="O50" s="49"/>
      <c r="P50" s="9"/>
      <c r="Q50" s="9"/>
      <c r="R50" s="9"/>
      <c r="S50" s="49"/>
      <c r="T50" s="9"/>
      <c r="U50" s="9"/>
      <c r="V50" s="9"/>
      <c r="W50" s="49"/>
      <c r="X50" s="9"/>
      <c r="Y50" s="9"/>
      <c r="Z50" s="9"/>
      <c r="AA50" s="49"/>
      <c r="AB50" s="9"/>
      <c r="AC50" s="9"/>
      <c r="AD50" s="9"/>
      <c r="AE50" s="49"/>
      <c r="AF50" s="9"/>
      <c r="AG50" s="9"/>
      <c r="AH50" s="9"/>
      <c r="AI50" s="49"/>
      <c r="AJ50" s="9">
        <f t="shared" si="4"/>
        <v>0</v>
      </c>
      <c r="AK50" s="49">
        <f t="shared" si="5"/>
        <v>0</v>
      </c>
      <c r="AL50" s="49">
        <f t="shared" si="6"/>
        <v>0</v>
      </c>
      <c r="AM50" s="66">
        <f t="shared" si="7"/>
        <v>6</v>
      </c>
      <c r="AN50" s="50"/>
    </row>
    <row r="51" spans="1:40">
      <c r="A51" s="82">
        <v>48</v>
      </c>
      <c r="B51" s="70" t="s">
        <v>163</v>
      </c>
      <c r="C51" s="70" t="s">
        <v>164</v>
      </c>
      <c r="D51" s="83"/>
      <c r="E51" s="83"/>
      <c r="F51" s="9"/>
      <c r="G51" s="49"/>
      <c r="H51" s="83" t="s">
        <v>191</v>
      </c>
      <c r="I51" s="9">
        <v>7</v>
      </c>
      <c r="J51" s="9">
        <v>0</v>
      </c>
      <c r="K51" s="49">
        <v>0</v>
      </c>
      <c r="L51" s="9"/>
      <c r="M51" s="9"/>
      <c r="N51" s="9"/>
      <c r="O51" s="49"/>
      <c r="P51" s="9"/>
      <c r="Q51" s="9"/>
      <c r="R51" s="9"/>
      <c r="S51" s="49"/>
      <c r="T51" s="9"/>
      <c r="U51" s="9"/>
      <c r="V51" s="9"/>
      <c r="W51" s="49"/>
      <c r="X51" s="9"/>
      <c r="Y51" s="9"/>
      <c r="Z51" s="9"/>
      <c r="AA51" s="49"/>
      <c r="AB51" s="9" t="s">
        <v>191</v>
      </c>
      <c r="AC51" s="9">
        <v>8</v>
      </c>
      <c r="AD51" s="9">
        <v>0</v>
      </c>
      <c r="AE51" s="49">
        <v>0</v>
      </c>
      <c r="AF51" s="9"/>
      <c r="AG51" s="9"/>
      <c r="AH51" s="9"/>
      <c r="AI51" s="49"/>
      <c r="AJ51" s="9">
        <f t="shared" si="4"/>
        <v>0</v>
      </c>
      <c r="AK51" s="49">
        <f t="shared" si="5"/>
        <v>0</v>
      </c>
      <c r="AL51" s="49">
        <f t="shared" si="6"/>
        <v>0</v>
      </c>
      <c r="AM51" s="66">
        <f t="shared" si="7"/>
        <v>15</v>
      </c>
      <c r="AN51" s="50"/>
    </row>
    <row r="52" spans="1:40">
      <c r="A52" s="82">
        <v>49</v>
      </c>
      <c r="B52" s="70" t="s">
        <v>161</v>
      </c>
      <c r="C52" s="70" t="s">
        <v>248</v>
      </c>
      <c r="D52" s="83"/>
      <c r="E52" s="83"/>
      <c r="F52" s="9"/>
      <c r="G52" s="49"/>
      <c r="H52" s="83"/>
      <c r="I52" s="9"/>
      <c r="J52" s="9"/>
      <c r="K52" s="49"/>
      <c r="L52" s="83"/>
      <c r="M52" s="9"/>
      <c r="N52" s="9"/>
      <c r="O52" s="49"/>
      <c r="P52" s="9" t="s">
        <v>153</v>
      </c>
      <c r="Q52" s="9">
        <v>5</v>
      </c>
      <c r="R52" s="9">
        <v>0</v>
      </c>
      <c r="S52" s="49">
        <v>0</v>
      </c>
      <c r="T52" s="9"/>
      <c r="U52" s="9"/>
      <c r="V52" s="9"/>
      <c r="W52" s="49"/>
      <c r="X52" s="9"/>
      <c r="Y52" s="9"/>
      <c r="Z52" s="9"/>
      <c r="AA52" s="49"/>
      <c r="AB52" s="9"/>
      <c r="AC52" s="9"/>
      <c r="AD52" s="9"/>
      <c r="AE52" s="49"/>
      <c r="AF52" s="9"/>
      <c r="AG52" s="9"/>
      <c r="AH52" s="9"/>
      <c r="AI52" s="49"/>
      <c r="AJ52" s="9">
        <f t="shared" si="4"/>
        <v>0</v>
      </c>
      <c r="AK52" s="49">
        <f t="shared" si="5"/>
        <v>0</v>
      </c>
      <c r="AL52" s="49">
        <f t="shared" si="6"/>
        <v>0</v>
      </c>
      <c r="AM52" s="66">
        <f t="shared" si="7"/>
        <v>5</v>
      </c>
      <c r="AN52" s="50"/>
    </row>
    <row r="53" spans="1:40">
      <c r="A53" s="82">
        <v>50</v>
      </c>
      <c r="B53" s="70" t="s">
        <v>165</v>
      </c>
      <c r="C53" s="70" t="s">
        <v>166</v>
      </c>
      <c r="D53" s="83"/>
      <c r="E53" s="83"/>
      <c r="F53" s="9"/>
      <c r="G53" s="49"/>
      <c r="H53" s="83" t="s">
        <v>192</v>
      </c>
      <c r="I53" s="9">
        <v>4</v>
      </c>
      <c r="J53" s="9">
        <v>0</v>
      </c>
      <c r="K53" s="49">
        <v>0</v>
      </c>
      <c r="L53" s="9"/>
      <c r="M53" s="9"/>
      <c r="N53" s="9"/>
      <c r="O53" s="49"/>
      <c r="P53" s="9" t="s">
        <v>192</v>
      </c>
      <c r="Q53" s="9">
        <v>4</v>
      </c>
      <c r="R53" s="9">
        <v>0</v>
      </c>
      <c r="S53" s="49">
        <v>0</v>
      </c>
      <c r="T53" s="9"/>
      <c r="U53" s="9"/>
      <c r="V53" s="9"/>
      <c r="W53" s="49"/>
      <c r="X53" s="9"/>
      <c r="Y53" s="9"/>
      <c r="Z53" s="9"/>
      <c r="AA53" s="49"/>
      <c r="AB53" s="9" t="s">
        <v>192</v>
      </c>
      <c r="AC53" s="9">
        <v>8</v>
      </c>
      <c r="AD53" s="9">
        <v>0</v>
      </c>
      <c r="AE53" s="49">
        <v>0</v>
      </c>
      <c r="AF53" s="9"/>
      <c r="AG53" s="9"/>
      <c r="AH53" s="9"/>
      <c r="AI53" s="49"/>
      <c r="AJ53" s="9">
        <f t="shared" si="4"/>
        <v>0</v>
      </c>
      <c r="AK53" s="49">
        <f t="shared" si="5"/>
        <v>0</v>
      </c>
      <c r="AL53" s="49">
        <f t="shared" si="6"/>
        <v>0</v>
      </c>
      <c r="AM53" s="66">
        <f t="shared" si="7"/>
        <v>16</v>
      </c>
      <c r="AN53" s="50"/>
    </row>
    <row r="54" spans="1:40">
      <c r="A54" s="82">
        <v>51</v>
      </c>
      <c r="B54" s="70" t="s">
        <v>327</v>
      </c>
      <c r="C54" s="70" t="s">
        <v>328</v>
      </c>
      <c r="D54" s="83"/>
      <c r="E54" s="83"/>
      <c r="F54" s="9"/>
      <c r="G54" s="49"/>
      <c r="H54" s="83"/>
      <c r="I54" s="9"/>
      <c r="J54" s="9"/>
      <c r="K54" s="49"/>
      <c r="L54" s="9"/>
      <c r="M54" s="9"/>
      <c r="N54" s="9"/>
      <c r="O54" s="49"/>
      <c r="P54" s="9"/>
      <c r="Q54" s="9"/>
      <c r="R54" s="9"/>
      <c r="S54" s="49"/>
      <c r="T54" s="9"/>
      <c r="U54" s="9"/>
      <c r="V54" s="9"/>
      <c r="W54" s="49"/>
      <c r="X54" s="9"/>
      <c r="Y54" s="9"/>
      <c r="Z54" s="9"/>
      <c r="AA54" s="49"/>
      <c r="AB54" s="9" t="s">
        <v>336</v>
      </c>
      <c r="AC54" s="9">
        <v>4</v>
      </c>
      <c r="AD54" s="9">
        <v>0</v>
      </c>
      <c r="AE54" s="49">
        <v>0</v>
      </c>
      <c r="AF54" s="9"/>
      <c r="AG54" s="9"/>
      <c r="AH54" s="9"/>
      <c r="AI54" s="49"/>
      <c r="AJ54" s="9">
        <f t="shared" si="4"/>
        <v>0</v>
      </c>
      <c r="AK54" s="49">
        <f t="shared" si="5"/>
        <v>0</v>
      </c>
      <c r="AL54" s="49">
        <f t="shared" si="6"/>
        <v>0</v>
      </c>
      <c r="AM54" s="66">
        <f t="shared" si="7"/>
        <v>4</v>
      </c>
      <c r="AN54" s="50"/>
    </row>
    <row r="55" spans="1:40">
      <c r="A55" s="82">
        <v>52</v>
      </c>
      <c r="B55" s="70" t="s">
        <v>169</v>
      </c>
      <c r="C55" s="70" t="s">
        <v>170</v>
      </c>
      <c r="D55" s="83"/>
      <c r="E55" s="83"/>
      <c r="F55" s="9"/>
      <c r="G55" s="49"/>
      <c r="H55" s="83" t="s">
        <v>153</v>
      </c>
      <c r="I55" s="9">
        <v>4</v>
      </c>
      <c r="J55" s="9">
        <v>0</v>
      </c>
      <c r="K55" s="49">
        <v>0</v>
      </c>
      <c r="L55" s="9"/>
      <c r="M55" s="9"/>
      <c r="N55" s="9"/>
      <c r="O55" s="49"/>
      <c r="P55" s="9" t="s">
        <v>153</v>
      </c>
      <c r="Q55" s="9">
        <v>5</v>
      </c>
      <c r="R55" s="9">
        <v>0</v>
      </c>
      <c r="S55" s="49">
        <v>0</v>
      </c>
      <c r="T55" s="9"/>
      <c r="U55" s="9"/>
      <c r="V55" s="9"/>
      <c r="W55" s="49"/>
      <c r="X55" s="9"/>
      <c r="Y55" s="9"/>
      <c r="Z55" s="9"/>
      <c r="AA55" s="49"/>
      <c r="AB55" s="9"/>
      <c r="AC55" s="9"/>
      <c r="AD55" s="9"/>
      <c r="AE55" s="49"/>
      <c r="AF55" s="9"/>
      <c r="AG55" s="9"/>
      <c r="AH55" s="9"/>
      <c r="AI55" s="49"/>
      <c r="AJ55" s="9">
        <f t="shared" si="4"/>
        <v>0</v>
      </c>
      <c r="AK55" s="49">
        <f t="shared" si="5"/>
        <v>0</v>
      </c>
      <c r="AL55" s="49">
        <f t="shared" si="6"/>
        <v>0</v>
      </c>
      <c r="AM55" s="66">
        <f t="shared" si="7"/>
        <v>9</v>
      </c>
      <c r="AN55" s="50"/>
    </row>
    <row r="56" spans="1:40">
      <c r="A56" s="82">
        <v>53</v>
      </c>
      <c r="B56" s="70" t="s">
        <v>249</v>
      </c>
      <c r="C56" s="70" t="s">
        <v>250</v>
      </c>
      <c r="D56" s="83"/>
      <c r="E56" s="83"/>
      <c r="F56" s="9"/>
      <c r="G56" s="49"/>
      <c r="H56" s="83"/>
      <c r="I56" s="9"/>
      <c r="J56" s="9"/>
      <c r="K56" s="49"/>
      <c r="L56" s="9"/>
      <c r="M56" s="9"/>
      <c r="N56" s="9"/>
      <c r="O56" s="49"/>
      <c r="P56" s="83" t="s">
        <v>245</v>
      </c>
      <c r="Q56" s="9">
        <v>9</v>
      </c>
      <c r="R56" s="9">
        <v>0</v>
      </c>
      <c r="S56" s="49">
        <v>0</v>
      </c>
      <c r="T56" s="9"/>
      <c r="U56" s="9"/>
      <c r="V56" s="9"/>
      <c r="W56" s="49"/>
      <c r="X56" s="9"/>
      <c r="Y56" s="9"/>
      <c r="Z56" s="9"/>
      <c r="AA56" s="49"/>
      <c r="AB56" s="9"/>
      <c r="AC56" s="9"/>
      <c r="AD56" s="9"/>
      <c r="AE56" s="49"/>
      <c r="AF56" s="9"/>
      <c r="AG56" s="9"/>
      <c r="AH56" s="9"/>
      <c r="AI56" s="49"/>
      <c r="AJ56" s="9">
        <f t="shared" si="4"/>
        <v>0</v>
      </c>
      <c r="AK56" s="49">
        <f t="shared" si="5"/>
        <v>0</v>
      </c>
      <c r="AL56" s="49">
        <f t="shared" si="6"/>
        <v>0</v>
      </c>
      <c r="AM56" s="66">
        <f t="shared" si="7"/>
        <v>9</v>
      </c>
      <c r="AN56" s="50"/>
    </row>
    <row r="57" spans="1:40">
      <c r="A57" s="82">
        <v>54</v>
      </c>
      <c r="B57" s="70" t="s">
        <v>251</v>
      </c>
      <c r="C57" s="70" t="s">
        <v>250</v>
      </c>
      <c r="D57" s="83"/>
      <c r="E57" s="83"/>
      <c r="F57" s="9"/>
      <c r="G57" s="49"/>
      <c r="H57" s="83"/>
      <c r="I57" s="9"/>
      <c r="J57" s="9"/>
      <c r="K57" s="49"/>
      <c r="L57" s="9"/>
      <c r="M57" s="9"/>
      <c r="N57" s="9"/>
      <c r="O57" s="49"/>
      <c r="P57" s="83" t="s">
        <v>245</v>
      </c>
      <c r="Q57" s="9">
        <v>9</v>
      </c>
      <c r="R57" s="9">
        <v>0</v>
      </c>
      <c r="S57" s="49">
        <v>0</v>
      </c>
      <c r="T57" s="9"/>
      <c r="U57" s="9"/>
      <c r="V57" s="9"/>
      <c r="W57" s="49"/>
      <c r="X57" s="9"/>
      <c r="Y57" s="9"/>
      <c r="Z57" s="9"/>
      <c r="AA57" s="49"/>
      <c r="AB57" s="9"/>
      <c r="AC57" s="9"/>
      <c r="AD57" s="9"/>
      <c r="AE57" s="49"/>
      <c r="AF57" s="9"/>
      <c r="AG57" s="9"/>
      <c r="AH57" s="9"/>
      <c r="AI57" s="49"/>
      <c r="AJ57" s="9">
        <f t="shared" si="4"/>
        <v>0</v>
      </c>
      <c r="AK57" s="49">
        <f t="shared" si="5"/>
        <v>0</v>
      </c>
      <c r="AL57" s="49">
        <f t="shared" si="6"/>
        <v>0</v>
      </c>
      <c r="AM57" s="66">
        <f t="shared" si="7"/>
        <v>9</v>
      </c>
      <c r="AN57" s="50"/>
    </row>
    <row r="58" spans="1:40">
      <c r="A58" s="82">
        <v>55</v>
      </c>
      <c r="B58" s="70" t="s">
        <v>279</v>
      </c>
      <c r="C58" s="70" t="s">
        <v>280</v>
      </c>
      <c r="D58" s="83"/>
      <c r="E58" s="83"/>
      <c r="F58" s="9"/>
      <c r="G58" s="49"/>
      <c r="H58" s="83"/>
      <c r="I58" s="9"/>
      <c r="J58" s="9"/>
      <c r="K58" s="49"/>
      <c r="L58" s="9"/>
      <c r="M58" s="9"/>
      <c r="N58" s="9"/>
      <c r="O58" s="49"/>
      <c r="P58" s="83"/>
      <c r="Q58" s="9"/>
      <c r="R58" s="9"/>
      <c r="S58" s="49"/>
      <c r="T58" s="9" t="s">
        <v>271</v>
      </c>
      <c r="U58" s="9">
        <v>6</v>
      </c>
      <c r="V58" s="9">
        <v>0</v>
      </c>
      <c r="W58" s="49">
        <v>0</v>
      </c>
      <c r="X58" s="9"/>
      <c r="Y58" s="9"/>
      <c r="Z58" s="9"/>
      <c r="AA58" s="49"/>
      <c r="AB58" s="9"/>
      <c r="AC58" s="9"/>
      <c r="AD58" s="9"/>
      <c r="AE58" s="49"/>
      <c r="AF58" s="9"/>
      <c r="AG58" s="9"/>
      <c r="AH58" s="9"/>
      <c r="AI58" s="49"/>
      <c r="AJ58" s="9">
        <f t="shared" si="4"/>
        <v>0</v>
      </c>
      <c r="AK58" s="49">
        <f t="shared" si="5"/>
        <v>0</v>
      </c>
      <c r="AL58" s="49">
        <f t="shared" si="6"/>
        <v>0</v>
      </c>
      <c r="AM58" s="66">
        <f t="shared" si="7"/>
        <v>6</v>
      </c>
      <c r="AN58" s="50"/>
    </row>
    <row r="59" spans="1:40">
      <c r="A59" s="82">
        <v>56</v>
      </c>
      <c r="B59" s="70" t="s">
        <v>213</v>
      </c>
      <c r="C59" s="70" t="s">
        <v>214</v>
      </c>
      <c r="D59" s="83"/>
      <c r="E59" s="83"/>
      <c r="F59" s="9"/>
      <c r="G59" s="49"/>
      <c r="H59" s="83"/>
      <c r="I59" s="9"/>
      <c r="J59" s="9"/>
      <c r="K59" s="49"/>
      <c r="L59" s="9" t="s">
        <v>237</v>
      </c>
      <c r="M59" s="9">
        <v>5</v>
      </c>
      <c r="N59" s="9">
        <v>0</v>
      </c>
      <c r="O59" s="49">
        <v>0</v>
      </c>
      <c r="P59" s="83"/>
      <c r="Q59" s="9"/>
      <c r="R59" s="9"/>
      <c r="S59" s="49"/>
      <c r="T59" s="9"/>
      <c r="U59" s="9"/>
      <c r="V59" s="9"/>
      <c r="W59" s="49"/>
      <c r="X59" s="9"/>
      <c r="Y59" s="9"/>
      <c r="Z59" s="9"/>
      <c r="AA59" s="49"/>
      <c r="AB59" s="9"/>
      <c r="AC59" s="9"/>
      <c r="AD59" s="9"/>
      <c r="AE59" s="49"/>
      <c r="AF59" s="9"/>
      <c r="AG59" s="9"/>
      <c r="AH59" s="9"/>
      <c r="AI59" s="49"/>
      <c r="AJ59" s="9">
        <f t="shared" si="4"/>
        <v>0</v>
      </c>
      <c r="AK59" s="49">
        <f t="shared" si="5"/>
        <v>0</v>
      </c>
      <c r="AL59" s="49">
        <f t="shared" si="6"/>
        <v>0</v>
      </c>
      <c r="AM59" s="66">
        <f t="shared" si="7"/>
        <v>5</v>
      </c>
      <c r="AN59" s="50"/>
    </row>
    <row r="60" spans="1:40">
      <c r="A60" s="82">
        <v>57</v>
      </c>
      <c r="B60" s="70" t="s">
        <v>99</v>
      </c>
      <c r="C60" s="70" t="s">
        <v>100</v>
      </c>
      <c r="D60" s="83" t="s">
        <v>88</v>
      </c>
      <c r="E60" s="83">
        <v>4</v>
      </c>
      <c r="F60" s="9">
        <v>0</v>
      </c>
      <c r="G60" s="49">
        <f>F60/4</f>
        <v>0</v>
      </c>
      <c r="H60" s="83" t="s">
        <v>88</v>
      </c>
      <c r="I60" s="9">
        <v>6</v>
      </c>
      <c r="J60" s="9">
        <v>0</v>
      </c>
      <c r="K60" s="49">
        <v>0</v>
      </c>
      <c r="L60" s="9"/>
      <c r="M60" s="9"/>
      <c r="N60" s="9"/>
      <c r="O60" s="49"/>
      <c r="P60" s="83"/>
      <c r="Q60" s="9"/>
      <c r="R60" s="9"/>
      <c r="S60" s="49"/>
      <c r="T60" s="9"/>
      <c r="U60" s="9"/>
      <c r="V60" s="9"/>
      <c r="W60" s="49"/>
      <c r="X60" s="9" t="s">
        <v>88</v>
      </c>
      <c r="Y60" s="9">
        <v>5</v>
      </c>
      <c r="Z60" s="9">
        <v>0</v>
      </c>
      <c r="AA60" s="49">
        <v>0</v>
      </c>
      <c r="AB60" s="9"/>
      <c r="AC60" s="9"/>
      <c r="AD60" s="9"/>
      <c r="AE60" s="49"/>
      <c r="AF60" s="9"/>
      <c r="AG60" s="9"/>
      <c r="AH60" s="9"/>
      <c r="AI60" s="49"/>
      <c r="AJ60" s="9">
        <f t="shared" si="4"/>
        <v>0</v>
      </c>
      <c r="AK60" s="49">
        <f t="shared" si="5"/>
        <v>0</v>
      </c>
      <c r="AL60" s="49">
        <f t="shared" si="6"/>
        <v>0</v>
      </c>
      <c r="AM60" s="66">
        <f t="shared" si="7"/>
        <v>15</v>
      </c>
      <c r="AN60" s="50"/>
    </row>
    <row r="61" spans="1:40">
      <c r="A61" s="82">
        <v>58</v>
      </c>
      <c r="B61" s="70" t="s">
        <v>177</v>
      </c>
      <c r="C61" s="70" t="s">
        <v>321</v>
      </c>
      <c r="D61" s="83"/>
      <c r="E61" s="83"/>
      <c r="F61" s="9"/>
      <c r="G61" s="49"/>
      <c r="H61" s="83"/>
      <c r="I61" s="9"/>
      <c r="J61" s="9"/>
      <c r="K61" s="49"/>
      <c r="L61" s="9"/>
      <c r="M61" s="9"/>
      <c r="N61" s="9"/>
      <c r="O61" s="49"/>
      <c r="P61" s="83"/>
      <c r="Q61" s="9"/>
      <c r="R61" s="9"/>
      <c r="S61" s="49"/>
      <c r="T61" s="9"/>
      <c r="U61" s="9"/>
      <c r="V61" s="9"/>
      <c r="W61" s="49"/>
      <c r="X61" s="9"/>
      <c r="Y61" s="9"/>
      <c r="Z61" s="9"/>
      <c r="AA61" s="49"/>
      <c r="AB61" s="9" t="s">
        <v>335</v>
      </c>
      <c r="AC61" s="9">
        <v>4</v>
      </c>
      <c r="AD61" s="9">
        <v>0</v>
      </c>
      <c r="AE61" s="49">
        <v>0</v>
      </c>
      <c r="AF61" s="9"/>
      <c r="AG61" s="9"/>
      <c r="AH61" s="9"/>
      <c r="AI61" s="49"/>
      <c r="AJ61" s="9">
        <f t="shared" si="4"/>
        <v>0</v>
      </c>
      <c r="AK61" s="49">
        <f t="shared" si="5"/>
        <v>0</v>
      </c>
      <c r="AL61" s="49">
        <f t="shared" si="6"/>
        <v>0</v>
      </c>
      <c r="AM61" s="66">
        <f t="shared" si="7"/>
        <v>4</v>
      </c>
      <c r="AN61" s="50"/>
    </row>
    <row r="62" spans="1:40">
      <c r="A62" s="82">
        <v>59</v>
      </c>
      <c r="B62" s="70" t="s">
        <v>179</v>
      </c>
      <c r="C62" s="70" t="s">
        <v>284</v>
      </c>
      <c r="D62" s="83"/>
      <c r="E62" s="83"/>
      <c r="F62" s="9"/>
      <c r="G62" s="49"/>
      <c r="H62" s="83"/>
      <c r="I62" s="9"/>
      <c r="J62" s="9"/>
      <c r="K62" s="49"/>
      <c r="L62" s="9"/>
      <c r="M62" s="9"/>
      <c r="N62" s="9"/>
      <c r="O62" s="49"/>
      <c r="P62" s="83"/>
      <c r="Q62" s="9"/>
      <c r="R62" s="9"/>
      <c r="S62" s="49"/>
      <c r="T62" s="9" t="s">
        <v>271</v>
      </c>
      <c r="U62" s="9">
        <v>6</v>
      </c>
      <c r="V62" s="9">
        <v>0</v>
      </c>
      <c r="W62" s="49">
        <v>0</v>
      </c>
      <c r="X62" s="9"/>
      <c r="Y62" s="9"/>
      <c r="Z62" s="9"/>
      <c r="AA62" s="49"/>
      <c r="AB62" s="9"/>
      <c r="AC62" s="9"/>
      <c r="AD62" s="9"/>
      <c r="AE62" s="49"/>
      <c r="AF62" s="9"/>
      <c r="AG62" s="9"/>
      <c r="AH62" s="9"/>
      <c r="AI62" s="49"/>
      <c r="AJ62" s="9">
        <f t="shared" si="4"/>
        <v>0</v>
      </c>
      <c r="AK62" s="49">
        <f t="shared" si="5"/>
        <v>0</v>
      </c>
      <c r="AL62" s="49">
        <f t="shared" si="6"/>
        <v>0</v>
      </c>
      <c r="AM62" s="66">
        <f t="shared" si="7"/>
        <v>6</v>
      </c>
      <c r="AN62" s="50"/>
    </row>
    <row r="63" spans="1:40">
      <c r="A63" s="82">
        <v>60</v>
      </c>
      <c r="B63" s="70" t="s">
        <v>171</v>
      </c>
      <c r="C63" s="70" t="s">
        <v>172</v>
      </c>
      <c r="D63" s="83"/>
      <c r="E63" s="83"/>
      <c r="F63" s="9"/>
      <c r="G63" s="49"/>
      <c r="H63" s="83" t="s">
        <v>106</v>
      </c>
      <c r="I63" s="9">
        <v>6</v>
      </c>
      <c r="J63" s="9">
        <v>0</v>
      </c>
      <c r="K63" s="49">
        <v>0</v>
      </c>
      <c r="L63" s="9" t="s">
        <v>106</v>
      </c>
      <c r="M63" s="9">
        <v>9</v>
      </c>
      <c r="N63" s="9">
        <v>0</v>
      </c>
      <c r="O63" s="49">
        <v>0</v>
      </c>
      <c r="P63" s="83"/>
      <c r="Q63" s="9"/>
      <c r="R63" s="9"/>
      <c r="S63" s="49"/>
      <c r="T63" s="9"/>
      <c r="U63" s="9"/>
      <c r="V63" s="9"/>
      <c r="W63" s="49"/>
      <c r="X63" s="9"/>
      <c r="Y63" s="9"/>
      <c r="Z63" s="9"/>
      <c r="AA63" s="49"/>
      <c r="AB63" s="9"/>
      <c r="AC63" s="9"/>
      <c r="AD63" s="9"/>
      <c r="AE63" s="49"/>
      <c r="AF63" s="9" t="s">
        <v>106</v>
      </c>
      <c r="AG63" s="9">
        <v>7</v>
      </c>
      <c r="AH63" s="9">
        <v>0</v>
      </c>
      <c r="AI63" s="49">
        <v>0</v>
      </c>
      <c r="AJ63" s="9">
        <f t="shared" si="4"/>
        <v>0</v>
      </c>
      <c r="AK63" s="49">
        <f t="shared" si="5"/>
        <v>0</v>
      </c>
      <c r="AL63" s="49">
        <f t="shared" si="6"/>
        <v>0</v>
      </c>
      <c r="AM63" s="66">
        <f t="shared" si="7"/>
        <v>22</v>
      </c>
      <c r="AN63" s="50"/>
    </row>
    <row r="64" spans="1:40">
      <c r="A64" s="82">
        <v>61</v>
      </c>
      <c r="B64" s="70" t="s">
        <v>173</v>
      </c>
      <c r="C64" s="70" t="s">
        <v>174</v>
      </c>
      <c r="D64" s="83"/>
      <c r="E64" s="83"/>
      <c r="F64" s="9"/>
      <c r="G64" s="49"/>
      <c r="H64" s="83" t="s">
        <v>191</v>
      </c>
      <c r="I64" s="9">
        <v>7</v>
      </c>
      <c r="J64" s="9">
        <v>0</v>
      </c>
      <c r="K64" s="49">
        <v>0</v>
      </c>
      <c r="L64" s="9"/>
      <c r="M64" s="9"/>
      <c r="N64" s="9"/>
      <c r="O64" s="49"/>
      <c r="P64" s="83"/>
      <c r="Q64" s="9"/>
      <c r="R64" s="9"/>
      <c r="S64" s="49"/>
      <c r="T64" s="9"/>
      <c r="U64" s="9"/>
      <c r="V64" s="9"/>
      <c r="W64" s="49"/>
      <c r="X64" s="9"/>
      <c r="Y64" s="9"/>
      <c r="Z64" s="9"/>
      <c r="AA64" s="49"/>
      <c r="AB64" s="9"/>
      <c r="AC64" s="9"/>
      <c r="AD64" s="9"/>
      <c r="AE64" s="49"/>
      <c r="AF64" s="9"/>
      <c r="AG64" s="9"/>
      <c r="AH64" s="9"/>
      <c r="AI64" s="49"/>
      <c r="AJ64" s="9">
        <f t="shared" si="4"/>
        <v>0</v>
      </c>
      <c r="AK64" s="49">
        <f t="shared" si="5"/>
        <v>0</v>
      </c>
      <c r="AL64" s="49">
        <f t="shared" si="6"/>
        <v>0</v>
      </c>
      <c r="AM64" s="66">
        <f t="shared" si="7"/>
        <v>7</v>
      </c>
      <c r="AN64" s="50"/>
    </row>
    <row r="65" spans="1:40">
      <c r="A65" s="82">
        <v>62</v>
      </c>
      <c r="B65" s="70" t="s">
        <v>258</v>
      </c>
      <c r="C65" s="70" t="s">
        <v>285</v>
      </c>
      <c r="D65" s="83"/>
      <c r="E65" s="83"/>
      <c r="F65" s="9"/>
      <c r="G65" s="49"/>
      <c r="H65" s="83"/>
      <c r="I65" s="9"/>
      <c r="J65" s="9"/>
      <c r="K65" s="49"/>
      <c r="L65" s="9"/>
      <c r="M65" s="9"/>
      <c r="N65" s="9"/>
      <c r="O65" s="49"/>
      <c r="P65" s="83"/>
      <c r="Q65" s="9"/>
      <c r="R65" s="9"/>
      <c r="S65" s="49"/>
      <c r="T65" s="9" t="s">
        <v>273</v>
      </c>
      <c r="U65" s="9">
        <v>9</v>
      </c>
      <c r="V65" s="9">
        <v>0</v>
      </c>
      <c r="W65" s="49">
        <v>0</v>
      </c>
      <c r="X65" s="9"/>
      <c r="Y65" s="9"/>
      <c r="Z65" s="9"/>
      <c r="AA65" s="49"/>
      <c r="AB65" s="9"/>
      <c r="AC65" s="9"/>
      <c r="AD65" s="9"/>
      <c r="AE65" s="49"/>
      <c r="AF65" s="9"/>
      <c r="AG65" s="9"/>
      <c r="AH65" s="9"/>
      <c r="AI65" s="49"/>
      <c r="AJ65" s="9">
        <f t="shared" si="4"/>
        <v>0</v>
      </c>
      <c r="AK65" s="49">
        <f t="shared" si="5"/>
        <v>0</v>
      </c>
      <c r="AL65" s="49">
        <f t="shared" si="6"/>
        <v>0</v>
      </c>
      <c r="AM65" s="66">
        <f t="shared" si="7"/>
        <v>9</v>
      </c>
      <c r="AN65" s="50"/>
    </row>
    <row r="66" spans="1:40">
      <c r="A66" s="82">
        <v>63</v>
      </c>
      <c r="B66" s="70" t="s">
        <v>286</v>
      </c>
      <c r="C66" s="70" t="s">
        <v>287</v>
      </c>
      <c r="D66" s="83"/>
      <c r="E66" s="83"/>
      <c r="F66" s="9"/>
      <c r="G66" s="49"/>
      <c r="H66" s="83"/>
      <c r="I66" s="9"/>
      <c r="J66" s="9"/>
      <c r="K66" s="49"/>
      <c r="L66" s="9"/>
      <c r="M66" s="9"/>
      <c r="N66" s="9"/>
      <c r="O66" s="49"/>
      <c r="P66" s="83"/>
      <c r="Q66" s="9"/>
      <c r="R66" s="9"/>
      <c r="S66" s="49"/>
      <c r="T66" s="9" t="s">
        <v>307</v>
      </c>
      <c r="U66" s="9">
        <v>5</v>
      </c>
      <c r="V66" s="9">
        <v>0</v>
      </c>
      <c r="W66" s="49">
        <v>0</v>
      </c>
      <c r="X66" s="9"/>
      <c r="Y66" s="9"/>
      <c r="Z66" s="9"/>
      <c r="AA66" s="49"/>
      <c r="AB66" s="9"/>
      <c r="AC66" s="9"/>
      <c r="AD66" s="9"/>
      <c r="AE66" s="49"/>
      <c r="AF66" s="9"/>
      <c r="AG66" s="9"/>
      <c r="AH66" s="9"/>
      <c r="AI66" s="49"/>
      <c r="AJ66" s="9">
        <f t="shared" si="4"/>
        <v>0</v>
      </c>
      <c r="AK66" s="49">
        <f t="shared" si="5"/>
        <v>0</v>
      </c>
      <c r="AL66" s="49">
        <f t="shared" si="6"/>
        <v>0</v>
      </c>
      <c r="AM66" s="66">
        <f t="shared" si="7"/>
        <v>5</v>
      </c>
      <c r="AN66" s="50"/>
    </row>
    <row r="67" spans="1:40">
      <c r="A67" s="82">
        <v>64</v>
      </c>
      <c r="B67" s="70" t="s">
        <v>281</v>
      </c>
      <c r="C67" s="70" t="s">
        <v>102</v>
      </c>
      <c r="D67" s="83"/>
      <c r="E67" s="83"/>
      <c r="F67" s="9"/>
      <c r="G67" s="49"/>
      <c r="H67" s="83"/>
      <c r="I67" s="9"/>
      <c r="J67" s="9"/>
      <c r="K67" s="49"/>
      <c r="L67" s="9"/>
      <c r="M67" s="9"/>
      <c r="N67" s="9"/>
      <c r="O67" s="49"/>
      <c r="P67" s="83"/>
      <c r="Q67" s="9"/>
      <c r="R67" s="9"/>
      <c r="S67" s="49"/>
      <c r="T67" s="9" t="s">
        <v>272</v>
      </c>
      <c r="U67" s="9">
        <v>4</v>
      </c>
      <c r="V67" s="9">
        <v>0</v>
      </c>
      <c r="W67" s="49">
        <v>0</v>
      </c>
      <c r="X67" s="9"/>
      <c r="Y67" s="9"/>
      <c r="Z67" s="9"/>
      <c r="AA67" s="49"/>
      <c r="AB67" s="9"/>
      <c r="AC67" s="9"/>
      <c r="AD67" s="9"/>
      <c r="AE67" s="49"/>
      <c r="AF67" s="9"/>
      <c r="AG67" s="9"/>
      <c r="AH67" s="9"/>
      <c r="AI67" s="49"/>
      <c r="AJ67" s="9">
        <f t="shared" si="4"/>
        <v>0</v>
      </c>
      <c r="AK67" s="49">
        <f t="shared" si="5"/>
        <v>0</v>
      </c>
      <c r="AL67" s="49">
        <f t="shared" si="6"/>
        <v>0</v>
      </c>
      <c r="AM67" s="66">
        <f t="shared" si="7"/>
        <v>4</v>
      </c>
      <c r="AN67" s="50"/>
    </row>
    <row r="68" spans="1:40">
      <c r="A68" s="82">
        <v>65</v>
      </c>
      <c r="B68" s="70" t="s">
        <v>101</v>
      </c>
      <c r="C68" s="70" t="s">
        <v>102</v>
      </c>
      <c r="D68" s="83" t="s">
        <v>96</v>
      </c>
      <c r="E68" s="83">
        <v>4</v>
      </c>
      <c r="F68" s="9">
        <v>0</v>
      </c>
      <c r="G68" s="49">
        <f>F68/4</f>
        <v>0</v>
      </c>
      <c r="H68" s="83" t="s">
        <v>96</v>
      </c>
      <c r="I68" s="9">
        <v>4</v>
      </c>
      <c r="J68" s="9">
        <v>0</v>
      </c>
      <c r="K68" s="49">
        <v>0</v>
      </c>
      <c r="L68" s="9" t="s">
        <v>96</v>
      </c>
      <c r="M68" s="9">
        <v>4</v>
      </c>
      <c r="N68" s="9">
        <v>0</v>
      </c>
      <c r="O68" s="49">
        <v>0</v>
      </c>
      <c r="P68" s="83" t="s">
        <v>96</v>
      </c>
      <c r="Q68" s="9">
        <v>5</v>
      </c>
      <c r="R68" s="9">
        <v>0</v>
      </c>
      <c r="S68" s="49">
        <v>0</v>
      </c>
      <c r="T68" s="9" t="s">
        <v>96</v>
      </c>
      <c r="U68" s="9">
        <v>5</v>
      </c>
      <c r="V68" s="9">
        <v>0</v>
      </c>
      <c r="W68" s="49">
        <v>0</v>
      </c>
      <c r="X68" s="9" t="s">
        <v>96</v>
      </c>
      <c r="Y68" s="9">
        <v>5</v>
      </c>
      <c r="Z68" s="9">
        <v>0</v>
      </c>
      <c r="AA68" s="49">
        <v>0</v>
      </c>
      <c r="AB68" s="9" t="s">
        <v>96</v>
      </c>
      <c r="AC68" s="9">
        <v>8</v>
      </c>
      <c r="AD68" s="9">
        <v>0</v>
      </c>
      <c r="AE68" s="49">
        <v>0</v>
      </c>
      <c r="AF68" s="9" t="s">
        <v>96</v>
      </c>
      <c r="AG68" s="9">
        <v>3</v>
      </c>
      <c r="AH68" s="9">
        <v>0</v>
      </c>
      <c r="AI68" s="49">
        <v>0</v>
      </c>
      <c r="AJ68" s="9">
        <f t="shared" ref="AJ68:AJ99" si="8">SUM(F68,J68,N68,R68,V68,Z68,AD68,AH68)</f>
        <v>0</v>
      </c>
      <c r="AK68" s="49">
        <f t="shared" ref="AK68:AK99" si="9">AJ68/AM68</f>
        <v>0</v>
      </c>
      <c r="AL68" s="49">
        <f t="shared" ref="AL68:AL99" si="10">AVERAGE(F68,Z68,J68,N68,R68,V68,AD68,AH68)</f>
        <v>0</v>
      </c>
      <c r="AM68" s="66">
        <f t="shared" ref="AM68:AM99" si="11">+E68+I68+M68+Q68+U68+Y68+AC68+AG68</f>
        <v>38</v>
      </c>
      <c r="AN68" s="50"/>
    </row>
    <row r="69" spans="1:40">
      <c r="A69" s="82">
        <v>66</v>
      </c>
      <c r="B69" s="70" t="s">
        <v>175</v>
      </c>
      <c r="C69" s="70" t="s">
        <v>176</v>
      </c>
      <c r="D69" s="83"/>
      <c r="E69" s="83"/>
      <c r="F69" s="9"/>
      <c r="G69" s="49"/>
      <c r="H69" s="83" t="s">
        <v>193</v>
      </c>
      <c r="I69" s="9">
        <v>4</v>
      </c>
      <c r="J69" s="9">
        <v>0</v>
      </c>
      <c r="K69" s="49">
        <v>0</v>
      </c>
      <c r="L69" s="9"/>
      <c r="M69" s="9"/>
      <c r="N69" s="9"/>
      <c r="O69" s="49"/>
      <c r="P69" s="83"/>
      <c r="Q69" s="9"/>
      <c r="R69" s="9"/>
      <c r="S69" s="49"/>
      <c r="T69" s="9"/>
      <c r="U69" s="9"/>
      <c r="V69" s="9"/>
      <c r="W69" s="49"/>
      <c r="X69" s="9"/>
      <c r="Y69" s="9"/>
      <c r="Z69" s="9"/>
      <c r="AA69" s="49"/>
      <c r="AB69" s="9"/>
      <c r="AC69" s="9"/>
      <c r="AD69" s="9"/>
      <c r="AE69" s="49"/>
      <c r="AF69" s="9"/>
      <c r="AG69" s="9"/>
      <c r="AH69" s="9"/>
      <c r="AI69" s="49"/>
      <c r="AJ69" s="9">
        <f t="shared" si="8"/>
        <v>0</v>
      </c>
      <c r="AK69" s="49">
        <f t="shared" si="9"/>
        <v>0</v>
      </c>
      <c r="AL69" s="49">
        <f t="shared" si="10"/>
        <v>0</v>
      </c>
      <c r="AM69" s="66">
        <f t="shared" si="11"/>
        <v>4</v>
      </c>
      <c r="AN69" s="50"/>
    </row>
    <row r="70" spans="1:40">
      <c r="A70" s="82">
        <v>67</v>
      </c>
      <c r="B70" s="70" t="s">
        <v>110</v>
      </c>
      <c r="C70" s="70" t="s">
        <v>111</v>
      </c>
      <c r="D70" s="83" t="s">
        <v>106</v>
      </c>
      <c r="E70" s="83">
        <v>4</v>
      </c>
      <c r="F70" s="9">
        <v>0</v>
      </c>
      <c r="G70" s="49">
        <f>F70/4</f>
        <v>0</v>
      </c>
      <c r="H70" s="83" t="s">
        <v>109</v>
      </c>
      <c r="I70" s="9">
        <v>4</v>
      </c>
      <c r="J70" s="9">
        <v>0</v>
      </c>
      <c r="K70" s="49">
        <v>0</v>
      </c>
      <c r="L70" s="9"/>
      <c r="M70" s="9"/>
      <c r="N70" s="9"/>
      <c r="O70" s="49"/>
      <c r="P70" s="83"/>
      <c r="Q70" s="9"/>
      <c r="R70" s="9"/>
      <c r="S70" s="49"/>
      <c r="T70" s="9" t="s">
        <v>106</v>
      </c>
      <c r="U70" s="9">
        <v>5</v>
      </c>
      <c r="V70" s="9">
        <v>0</v>
      </c>
      <c r="W70" s="49">
        <v>0</v>
      </c>
      <c r="X70" s="9"/>
      <c r="Y70" s="9"/>
      <c r="Z70" s="9"/>
      <c r="AA70" s="49"/>
      <c r="AB70" s="9" t="s">
        <v>106</v>
      </c>
      <c r="AC70" s="9">
        <v>8</v>
      </c>
      <c r="AD70" s="9">
        <v>0</v>
      </c>
      <c r="AE70" s="49">
        <v>0</v>
      </c>
      <c r="AF70" s="9"/>
      <c r="AG70" s="9"/>
      <c r="AH70" s="9"/>
      <c r="AI70" s="49"/>
      <c r="AJ70" s="9">
        <f t="shared" si="8"/>
        <v>0</v>
      </c>
      <c r="AK70" s="49">
        <f t="shared" si="9"/>
        <v>0</v>
      </c>
      <c r="AL70" s="49">
        <f t="shared" si="10"/>
        <v>0</v>
      </c>
      <c r="AM70" s="66">
        <f t="shared" si="11"/>
        <v>21</v>
      </c>
      <c r="AN70" s="50"/>
    </row>
    <row r="71" spans="1:40">
      <c r="A71" s="82">
        <v>68</v>
      </c>
      <c r="B71" s="70" t="s">
        <v>288</v>
      </c>
      <c r="C71" s="70" t="s">
        <v>289</v>
      </c>
      <c r="D71" s="83"/>
      <c r="E71" s="83"/>
      <c r="F71" s="9"/>
      <c r="G71" s="49"/>
      <c r="H71" s="83"/>
      <c r="I71" s="9"/>
      <c r="J71" s="9"/>
      <c r="K71" s="49"/>
      <c r="L71" s="9"/>
      <c r="M71" s="9"/>
      <c r="N71" s="9"/>
      <c r="O71" s="49"/>
      <c r="P71" s="83"/>
      <c r="Q71" s="9"/>
      <c r="R71" s="9"/>
      <c r="S71" s="49"/>
      <c r="T71" s="9" t="s">
        <v>271</v>
      </c>
      <c r="U71" s="9">
        <v>6</v>
      </c>
      <c r="V71" s="9">
        <v>0</v>
      </c>
      <c r="W71" s="49">
        <v>0</v>
      </c>
      <c r="X71" s="9"/>
      <c r="Y71" s="9"/>
      <c r="Z71" s="9"/>
      <c r="AA71" s="49"/>
      <c r="AB71" s="9"/>
      <c r="AC71" s="9"/>
      <c r="AD71" s="9"/>
      <c r="AE71" s="49"/>
      <c r="AF71" s="9"/>
      <c r="AG71" s="9"/>
      <c r="AH71" s="9"/>
      <c r="AI71" s="49"/>
      <c r="AJ71" s="9">
        <f t="shared" si="8"/>
        <v>0</v>
      </c>
      <c r="AK71" s="49">
        <f t="shared" si="9"/>
        <v>0</v>
      </c>
      <c r="AL71" s="49">
        <f t="shared" si="10"/>
        <v>0</v>
      </c>
      <c r="AM71" s="66">
        <f t="shared" si="11"/>
        <v>6</v>
      </c>
      <c r="AN71" s="50"/>
    </row>
    <row r="72" spans="1:40">
      <c r="A72" s="82">
        <v>69</v>
      </c>
      <c r="B72" s="70" t="s">
        <v>177</v>
      </c>
      <c r="C72" s="70" t="s">
        <v>178</v>
      </c>
      <c r="D72" s="83"/>
      <c r="E72" s="83"/>
      <c r="F72" s="9"/>
      <c r="G72" s="49"/>
      <c r="H72" s="83" t="s">
        <v>96</v>
      </c>
      <c r="I72" s="9">
        <v>4</v>
      </c>
      <c r="J72" s="9">
        <v>0</v>
      </c>
      <c r="K72" s="49">
        <v>0</v>
      </c>
      <c r="L72" s="9"/>
      <c r="M72" s="9"/>
      <c r="N72" s="9"/>
      <c r="O72" s="49"/>
      <c r="P72" s="83"/>
      <c r="Q72" s="9"/>
      <c r="R72" s="9"/>
      <c r="S72" s="49"/>
      <c r="T72" s="9"/>
      <c r="U72" s="9"/>
      <c r="V72" s="9"/>
      <c r="W72" s="49"/>
      <c r="X72" s="9"/>
      <c r="Y72" s="9"/>
      <c r="Z72" s="9"/>
      <c r="AA72" s="49"/>
      <c r="AB72" s="9"/>
      <c r="AC72" s="9"/>
      <c r="AD72" s="9"/>
      <c r="AE72" s="49"/>
      <c r="AF72" s="9"/>
      <c r="AG72" s="9"/>
      <c r="AH72" s="9"/>
      <c r="AI72" s="49"/>
      <c r="AJ72" s="9">
        <f t="shared" si="8"/>
        <v>0</v>
      </c>
      <c r="AK72" s="49">
        <f t="shared" si="9"/>
        <v>0</v>
      </c>
      <c r="AL72" s="49">
        <f t="shared" si="10"/>
        <v>0</v>
      </c>
      <c r="AM72" s="66">
        <f t="shared" si="11"/>
        <v>4</v>
      </c>
      <c r="AN72" s="50"/>
    </row>
    <row r="73" spans="1:40">
      <c r="A73" s="82">
        <v>70</v>
      </c>
      <c r="B73" s="70" t="s">
        <v>290</v>
      </c>
      <c r="C73" s="70" t="s">
        <v>291</v>
      </c>
      <c r="D73" s="83"/>
      <c r="E73" s="83"/>
      <c r="F73" s="9"/>
      <c r="G73" s="49"/>
      <c r="H73" s="83"/>
      <c r="I73" s="9"/>
      <c r="J73" s="9"/>
      <c r="K73" s="49"/>
      <c r="L73" s="9"/>
      <c r="M73" s="9"/>
      <c r="N73" s="9"/>
      <c r="O73" s="49"/>
      <c r="P73" s="83"/>
      <c r="Q73" s="9"/>
      <c r="R73" s="9"/>
      <c r="S73" s="49"/>
      <c r="T73" s="9" t="s">
        <v>273</v>
      </c>
      <c r="U73" s="9">
        <v>9</v>
      </c>
      <c r="V73" s="9">
        <v>0</v>
      </c>
      <c r="W73" s="49">
        <v>0</v>
      </c>
      <c r="X73" s="9"/>
      <c r="Y73" s="9"/>
      <c r="Z73" s="9"/>
      <c r="AA73" s="49"/>
      <c r="AB73" s="9"/>
      <c r="AC73" s="9"/>
      <c r="AD73" s="9"/>
      <c r="AE73" s="49"/>
      <c r="AF73" s="9"/>
      <c r="AG73" s="9"/>
      <c r="AH73" s="9"/>
      <c r="AI73" s="49"/>
      <c r="AJ73" s="9">
        <f t="shared" si="8"/>
        <v>0</v>
      </c>
      <c r="AK73" s="49">
        <f t="shared" si="9"/>
        <v>0</v>
      </c>
      <c r="AL73" s="49">
        <f t="shared" si="10"/>
        <v>0</v>
      </c>
      <c r="AM73" s="66">
        <f t="shared" si="11"/>
        <v>9</v>
      </c>
      <c r="AN73" s="50"/>
    </row>
    <row r="74" spans="1:40">
      <c r="A74" s="82">
        <v>71</v>
      </c>
      <c r="B74" s="70" t="s">
        <v>292</v>
      </c>
      <c r="C74" s="70" t="s">
        <v>293</v>
      </c>
      <c r="D74" s="83"/>
      <c r="E74" s="83"/>
      <c r="F74" s="9"/>
      <c r="G74" s="49"/>
      <c r="H74" s="83"/>
      <c r="I74" s="9"/>
      <c r="J74" s="9"/>
      <c r="K74" s="49"/>
      <c r="L74" s="9"/>
      <c r="M74" s="9"/>
      <c r="N74" s="9"/>
      <c r="O74" s="49"/>
      <c r="P74" s="83"/>
      <c r="Q74" s="9"/>
      <c r="R74" s="9"/>
      <c r="S74" s="49"/>
      <c r="T74" s="9" t="s">
        <v>106</v>
      </c>
      <c r="U74" s="9">
        <v>5</v>
      </c>
      <c r="V74" s="9">
        <v>0</v>
      </c>
      <c r="W74" s="49">
        <v>0</v>
      </c>
      <c r="X74" s="9"/>
      <c r="Y74" s="9"/>
      <c r="Z74" s="9"/>
      <c r="AA74" s="49"/>
      <c r="AB74" s="9"/>
      <c r="AC74" s="9"/>
      <c r="AD74" s="9"/>
      <c r="AE74" s="49"/>
      <c r="AF74" s="9"/>
      <c r="AG74" s="9"/>
      <c r="AH74" s="9"/>
      <c r="AI74" s="49"/>
      <c r="AJ74" s="9">
        <f t="shared" si="8"/>
        <v>0</v>
      </c>
      <c r="AK74" s="49">
        <f t="shared" si="9"/>
        <v>0</v>
      </c>
      <c r="AL74" s="49">
        <f t="shared" si="10"/>
        <v>0</v>
      </c>
      <c r="AM74" s="66">
        <f t="shared" si="11"/>
        <v>5</v>
      </c>
      <c r="AN74" s="50"/>
    </row>
    <row r="75" spans="1:40">
      <c r="A75" s="82">
        <v>72</v>
      </c>
      <c r="B75" s="70" t="s">
        <v>255</v>
      </c>
      <c r="C75" s="70" t="s">
        <v>254</v>
      </c>
      <c r="D75" s="83"/>
      <c r="E75" s="83"/>
      <c r="F75" s="9"/>
      <c r="G75" s="49"/>
      <c r="H75" s="83"/>
      <c r="I75" s="9"/>
      <c r="J75" s="9"/>
      <c r="K75" s="49"/>
      <c r="L75" s="9"/>
      <c r="M75" s="9"/>
      <c r="N75" s="9"/>
      <c r="O75" s="49"/>
      <c r="P75" s="83" t="s">
        <v>246</v>
      </c>
      <c r="Q75" s="9">
        <v>5</v>
      </c>
      <c r="R75" s="9">
        <v>0</v>
      </c>
      <c r="S75" s="49">
        <v>0</v>
      </c>
      <c r="T75" s="9"/>
      <c r="U75" s="9"/>
      <c r="V75" s="9"/>
      <c r="W75" s="49"/>
      <c r="X75" s="9"/>
      <c r="Y75" s="9"/>
      <c r="Z75" s="9"/>
      <c r="AA75" s="49"/>
      <c r="AB75" s="9"/>
      <c r="AC75" s="9"/>
      <c r="AD75" s="9"/>
      <c r="AE75" s="49"/>
      <c r="AF75" s="9"/>
      <c r="AG75" s="9"/>
      <c r="AH75" s="9"/>
      <c r="AI75" s="49"/>
      <c r="AJ75" s="9">
        <f t="shared" si="8"/>
        <v>0</v>
      </c>
      <c r="AK75" s="49">
        <f t="shared" si="9"/>
        <v>0</v>
      </c>
      <c r="AL75" s="49">
        <f t="shared" si="10"/>
        <v>0</v>
      </c>
      <c r="AM75" s="66">
        <f t="shared" si="11"/>
        <v>5</v>
      </c>
      <c r="AN75" s="50"/>
    </row>
    <row r="76" spans="1:40">
      <c r="A76" s="82">
        <v>73</v>
      </c>
      <c r="B76" s="70" t="s">
        <v>179</v>
      </c>
      <c r="C76" s="70" t="s">
        <v>180</v>
      </c>
      <c r="D76" s="83"/>
      <c r="E76" s="83"/>
      <c r="F76" s="9"/>
      <c r="G76" s="49"/>
      <c r="H76" s="83" t="s">
        <v>194</v>
      </c>
      <c r="I76" s="9">
        <v>4</v>
      </c>
      <c r="J76" s="9">
        <v>0</v>
      </c>
      <c r="K76" s="49">
        <v>0</v>
      </c>
      <c r="L76" s="9"/>
      <c r="M76" s="9"/>
      <c r="N76" s="9"/>
      <c r="O76" s="49"/>
      <c r="P76" s="83"/>
      <c r="Q76" s="9"/>
      <c r="R76" s="9"/>
      <c r="S76" s="49"/>
      <c r="T76" s="9" t="s">
        <v>274</v>
      </c>
      <c r="U76" s="9">
        <v>8</v>
      </c>
      <c r="V76" s="9">
        <v>0</v>
      </c>
      <c r="W76" s="49">
        <v>0</v>
      </c>
      <c r="X76" s="9"/>
      <c r="Y76" s="9"/>
      <c r="Z76" s="9"/>
      <c r="AA76" s="49"/>
      <c r="AB76" s="9"/>
      <c r="AC76" s="9"/>
      <c r="AD76" s="9"/>
      <c r="AE76" s="49"/>
      <c r="AF76" s="9" t="s">
        <v>194</v>
      </c>
      <c r="AG76" s="9">
        <v>4</v>
      </c>
      <c r="AH76" s="9">
        <v>0</v>
      </c>
      <c r="AI76" s="49">
        <v>0</v>
      </c>
      <c r="AJ76" s="9">
        <f t="shared" si="8"/>
        <v>0</v>
      </c>
      <c r="AK76" s="49">
        <f t="shared" si="9"/>
        <v>0</v>
      </c>
      <c r="AL76" s="49">
        <f t="shared" si="10"/>
        <v>0</v>
      </c>
      <c r="AM76" s="66">
        <f t="shared" si="11"/>
        <v>16</v>
      </c>
      <c r="AN76" s="50"/>
    </row>
    <row r="77" spans="1:40">
      <c r="A77" s="82">
        <v>74</v>
      </c>
      <c r="B77" s="70" t="s">
        <v>181</v>
      </c>
      <c r="C77" s="70" t="s">
        <v>182</v>
      </c>
      <c r="D77" s="83"/>
      <c r="E77" s="83"/>
      <c r="F77" s="9"/>
      <c r="G77" s="49"/>
      <c r="H77" s="83" t="s">
        <v>192</v>
      </c>
      <c r="I77" s="9">
        <v>4</v>
      </c>
      <c r="J77" s="9">
        <v>0</v>
      </c>
      <c r="K77" s="49">
        <v>0</v>
      </c>
      <c r="L77" s="9"/>
      <c r="M77" s="9"/>
      <c r="N77" s="9"/>
      <c r="O77" s="49"/>
      <c r="P77" s="83"/>
      <c r="Q77" s="9"/>
      <c r="R77" s="9"/>
      <c r="S77" s="49"/>
      <c r="T77" s="9"/>
      <c r="U77" s="9"/>
      <c r="V77" s="9"/>
      <c r="W77" s="49"/>
      <c r="X77" s="9"/>
      <c r="Y77" s="9"/>
      <c r="Z77" s="9"/>
      <c r="AA77" s="49"/>
      <c r="AB77" s="9"/>
      <c r="AC77" s="9"/>
      <c r="AD77" s="9"/>
      <c r="AE77" s="49"/>
      <c r="AF77" s="9"/>
      <c r="AG77" s="9"/>
      <c r="AH77" s="9"/>
      <c r="AI77" s="49"/>
      <c r="AJ77" s="9">
        <f t="shared" si="8"/>
        <v>0</v>
      </c>
      <c r="AK77" s="49">
        <f t="shared" si="9"/>
        <v>0</v>
      </c>
      <c r="AL77" s="49">
        <f t="shared" si="10"/>
        <v>0</v>
      </c>
      <c r="AM77" s="66">
        <f t="shared" si="11"/>
        <v>4</v>
      </c>
      <c r="AN77" s="50"/>
    </row>
    <row r="78" spans="1:40">
      <c r="A78" s="82">
        <v>75</v>
      </c>
      <c r="B78" s="70" t="s">
        <v>256</v>
      </c>
      <c r="C78" s="70" t="s">
        <v>257</v>
      </c>
      <c r="D78" s="83"/>
      <c r="E78" s="83"/>
      <c r="F78" s="9"/>
      <c r="G78" s="49"/>
      <c r="H78" s="83"/>
      <c r="I78" s="9"/>
      <c r="J78" s="9"/>
      <c r="K78" s="49"/>
      <c r="L78" s="9"/>
      <c r="M78" s="9"/>
      <c r="N78" s="9"/>
      <c r="O78" s="49"/>
      <c r="P78" s="83" t="s">
        <v>96</v>
      </c>
      <c r="Q78" s="9">
        <v>5</v>
      </c>
      <c r="R78" s="9">
        <v>0</v>
      </c>
      <c r="S78" s="49">
        <v>0</v>
      </c>
      <c r="T78" s="9"/>
      <c r="U78" s="9"/>
      <c r="V78" s="9"/>
      <c r="W78" s="49"/>
      <c r="X78" s="9"/>
      <c r="Y78" s="9"/>
      <c r="Z78" s="9"/>
      <c r="AA78" s="49"/>
      <c r="AB78" s="9"/>
      <c r="AC78" s="9"/>
      <c r="AD78" s="9"/>
      <c r="AE78" s="49"/>
      <c r="AF78" s="9"/>
      <c r="AG78" s="9"/>
      <c r="AH78" s="9"/>
      <c r="AI78" s="49"/>
      <c r="AJ78" s="9">
        <f t="shared" si="8"/>
        <v>0</v>
      </c>
      <c r="AK78" s="49">
        <f t="shared" si="9"/>
        <v>0</v>
      </c>
      <c r="AL78" s="49">
        <f t="shared" si="10"/>
        <v>0</v>
      </c>
      <c r="AM78" s="66">
        <f t="shared" si="11"/>
        <v>5</v>
      </c>
      <c r="AN78" s="50"/>
    </row>
    <row r="79" spans="1:40">
      <c r="A79" s="82">
        <v>76</v>
      </c>
      <c r="B79" s="70" t="s">
        <v>227</v>
      </c>
      <c r="C79" s="70" t="s">
        <v>228</v>
      </c>
      <c r="D79" s="83"/>
      <c r="E79" s="83"/>
      <c r="F79" s="9"/>
      <c r="G79" s="49"/>
      <c r="H79" s="83"/>
      <c r="I79" s="9"/>
      <c r="J79" s="9"/>
      <c r="K79" s="49"/>
      <c r="L79" s="9" t="s">
        <v>240</v>
      </c>
      <c r="M79" s="9">
        <v>9</v>
      </c>
      <c r="N79" s="9">
        <v>0</v>
      </c>
      <c r="O79" s="49">
        <v>0</v>
      </c>
      <c r="P79" s="83"/>
      <c r="Q79" s="9"/>
      <c r="R79" s="9"/>
      <c r="S79" s="49"/>
      <c r="T79" s="9"/>
      <c r="U79" s="9"/>
      <c r="V79" s="9"/>
      <c r="W79" s="49"/>
      <c r="X79" s="9"/>
      <c r="Y79" s="9"/>
      <c r="Z79" s="9"/>
      <c r="AA79" s="49"/>
      <c r="AB79" s="9"/>
      <c r="AC79" s="9"/>
      <c r="AD79" s="9"/>
      <c r="AE79" s="49"/>
      <c r="AF79" s="9"/>
      <c r="AG79" s="9"/>
      <c r="AH79" s="9"/>
      <c r="AI79" s="49"/>
      <c r="AJ79" s="9">
        <f t="shared" si="8"/>
        <v>0</v>
      </c>
      <c r="AK79" s="49">
        <f t="shared" si="9"/>
        <v>0</v>
      </c>
      <c r="AL79" s="49">
        <f t="shared" si="10"/>
        <v>0</v>
      </c>
      <c r="AM79" s="66">
        <f t="shared" si="11"/>
        <v>9</v>
      </c>
      <c r="AN79" s="50"/>
    </row>
    <row r="80" spans="1:40">
      <c r="A80" s="82">
        <v>77</v>
      </c>
      <c r="B80" s="70" t="s">
        <v>312</v>
      </c>
      <c r="C80" s="70" t="s">
        <v>311</v>
      </c>
      <c r="D80" s="83"/>
      <c r="E80" s="83"/>
      <c r="F80" s="9"/>
      <c r="G80" s="49"/>
      <c r="H80" s="83"/>
      <c r="I80" s="9"/>
      <c r="J80" s="9"/>
      <c r="K80" s="49"/>
      <c r="L80" s="9"/>
      <c r="M80" s="9"/>
      <c r="N80" s="9"/>
      <c r="O80" s="49"/>
      <c r="P80" s="83"/>
      <c r="Q80" s="9"/>
      <c r="R80" s="9"/>
      <c r="S80" s="49"/>
      <c r="T80" s="9"/>
      <c r="U80" s="9"/>
      <c r="V80" s="9"/>
      <c r="W80" s="49"/>
      <c r="X80" s="9" t="s">
        <v>106</v>
      </c>
      <c r="Y80" s="9">
        <v>5</v>
      </c>
      <c r="Z80" s="9">
        <v>0</v>
      </c>
      <c r="AA80" s="49">
        <v>0</v>
      </c>
      <c r="AB80" s="9"/>
      <c r="AC80" s="9"/>
      <c r="AD80" s="9"/>
      <c r="AE80" s="49"/>
      <c r="AF80" s="9"/>
      <c r="AG80" s="9"/>
      <c r="AH80" s="9"/>
      <c r="AI80" s="49"/>
      <c r="AJ80" s="9">
        <f t="shared" si="8"/>
        <v>0</v>
      </c>
      <c r="AK80" s="49">
        <f t="shared" si="9"/>
        <v>0</v>
      </c>
      <c r="AL80" s="49">
        <f t="shared" si="10"/>
        <v>0</v>
      </c>
      <c r="AM80" s="66">
        <f t="shared" si="11"/>
        <v>5</v>
      </c>
      <c r="AN80" s="50"/>
    </row>
    <row r="81" spans="1:40">
      <c r="A81" s="82">
        <v>78</v>
      </c>
      <c r="B81" s="70" t="s">
        <v>183</v>
      </c>
      <c r="C81" s="70" t="s">
        <v>184</v>
      </c>
      <c r="D81" s="83"/>
      <c r="E81" s="83"/>
      <c r="F81" s="9"/>
      <c r="G81" s="49"/>
      <c r="H81" s="83" t="s">
        <v>193</v>
      </c>
      <c r="I81" s="9">
        <v>4</v>
      </c>
      <c r="J81" s="9">
        <v>0</v>
      </c>
      <c r="K81" s="49">
        <v>0</v>
      </c>
      <c r="L81" s="9"/>
      <c r="M81" s="9"/>
      <c r="N81" s="9"/>
      <c r="O81" s="49"/>
      <c r="P81" s="83" t="s">
        <v>88</v>
      </c>
      <c r="Q81" s="9">
        <v>8</v>
      </c>
      <c r="R81" s="9">
        <v>0</v>
      </c>
      <c r="S81" s="49">
        <v>0</v>
      </c>
      <c r="T81" s="9"/>
      <c r="U81" s="9"/>
      <c r="V81" s="9"/>
      <c r="W81" s="49"/>
      <c r="X81" s="9"/>
      <c r="Y81" s="9"/>
      <c r="Z81" s="9"/>
      <c r="AA81" s="49"/>
      <c r="AB81" s="9"/>
      <c r="AC81" s="9"/>
      <c r="AD81" s="9"/>
      <c r="AE81" s="49"/>
      <c r="AF81" s="9" t="s">
        <v>88</v>
      </c>
      <c r="AG81" s="9">
        <v>4</v>
      </c>
      <c r="AH81" s="9">
        <v>0</v>
      </c>
      <c r="AI81" s="49">
        <v>0</v>
      </c>
      <c r="AJ81" s="9">
        <f t="shared" si="8"/>
        <v>0</v>
      </c>
      <c r="AK81" s="49">
        <f t="shared" si="9"/>
        <v>0</v>
      </c>
      <c r="AL81" s="49">
        <f t="shared" si="10"/>
        <v>0</v>
      </c>
      <c r="AM81" s="66">
        <f t="shared" si="11"/>
        <v>16</v>
      </c>
      <c r="AN81" s="50"/>
    </row>
    <row r="82" spans="1:40">
      <c r="A82" s="82">
        <v>79</v>
      </c>
      <c r="B82" s="70" t="s">
        <v>219</v>
      </c>
      <c r="C82" s="70" t="s">
        <v>212</v>
      </c>
      <c r="D82" s="83"/>
      <c r="E82" s="83"/>
      <c r="F82" s="9"/>
      <c r="G82" s="49"/>
      <c r="H82" s="83"/>
      <c r="I82" s="9"/>
      <c r="J82" s="9"/>
      <c r="K82" s="49"/>
      <c r="L82" s="9" t="s">
        <v>238</v>
      </c>
      <c r="M82" s="9">
        <v>5</v>
      </c>
      <c r="N82" s="9">
        <v>0</v>
      </c>
      <c r="O82" s="49">
        <v>0</v>
      </c>
      <c r="P82" s="83"/>
      <c r="Q82" s="9"/>
      <c r="R82" s="9"/>
      <c r="S82" s="49"/>
      <c r="T82" s="9"/>
      <c r="U82" s="9"/>
      <c r="V82" s="9"/>
      <c r="W82" s="49"/>
      <c r="X82" s="9"/>
      <c r="Y82" s="9"/>
      <c r="Z82" s="9"/>
      <c r="AA82" s="49"/>
      <c r="AB82" s="9"/>
      <c r="AC82" s="9"/>
      <c r="AD82" s="9"/>
      <c r="AE82" s="49"/>
      <c r="AF82" s="9"/>
      <c r="AG82" s="9"/>
      <c r="AH82" s="9"/>
      <c r="AI82" s="49"/>
      <c r="AJ82" s="9">
        <f t="shared" si="8"/>
        <v>0</v>
      </c>
      <c r="AK82" s="49">
        <f t="shared" si="9"/>
        <v>0</v>
      </c>
      <c r="AL82" s="49">
        <f t="shared" si="10"/>
        <v>0</v>
      </c>
      <c r="AM82" s="66">
        <f t="shared" si="11"/>
        <v>5</v>
      </c>
      <c r="AN82" s="50"/>
    </row>
    <row r="83" spans="1:40">
      <c r="A83" s="82">
        <v>80</v>
      </c>
      <c r="B83" s="70" t="s">
        <v>161</v>
      </c>
      <c r="C83" s="70" t="s">
        <v>212</v>
      </c>
      <c r="D83" s="83"/>
      <c r="E83" s="83"/>
      <c r="F83" s="9"/>
      <c r="G83" s="49"/>
      <c r="H83" s="83"/>
      <c r="I83" s="9"/>
      <c r="J83" s="9"/>
      <c r="K83" s="49"/>
      <c r="L83" s="9" t="s">
        <v>237</v>
      </c>
      <c r="M83" s="9">
        <v>5</v>
      </c>
      <c r="N83" s="9">
        <v>0</v>
      </c>
      <c r="O83" s="49">
        <v>0</v>
      </c>
      <c r="P83" s="83"/>
      <c r="Q83" s="9"/>
      <c r="R83" s="9"/>
      <c r="S83" s="49"/>
      <c r="T83" s="9"/>
      <c r="U83" s="9"/>
      <c r="V83" s="9"/>
      <c r="W83" s="49"/>
      <c r="X83" s="9"/>
      <c r="Y83" s="9"/>
      <c r="Z83" s="9"/>
      <c r="AA83" s="49"/>
      <c r="AB83" s="9"/>
      <c r="AC83" s="9"/>
      <c r="AD83" s="9"/>
      <c r="AE83" s="49"/>
      <c r="AF83" s="9"/>
      <c r="AG83" s="9"/>
      <c r="AH83" s="9"/>
      <c r="AI83" s="49"/>
      <c r="AJ83" s="9">
        <f t="shared" si="8"/>
        <v>0</v>
      </c>
      <c r="AK83" s="49">
        <f t="shared" si="9"/>
        <v>0</v>
      </c>
      <c r="AL83" s="49">
        <f t="shared" si="10"/>
        <v>0</v>
      </c>
      <c r="AM83" s="66">
        <f t="shared" si="11"/>
        <v>5</v>
      </c>
      <c r="AN83" s="50"/>
    </row>
    <row r="84" spans="1:40">
      <c r="A84" s="82">
        <v>81</v>
      </c>
      <c r="B84" s="70" t="s">
        <v>221</v>
      </c>
      <c r="C84" s="70" t="s">
        <v>212</v>
      </c>
      <c r="D84" s="83"/>
      <c r="E84" s="83"/>
      <c r="F84" s="9"/>
      <c r="G84" s="49"/>
      <c r="H84" s="83"/>
      <c r="I84" s="9"/>
      <c r="J84" s="9"/>
      <c r="K84" s="49"/>
      <c r="L84" s="9" t="s">
        <v>239</v>
      </c>
      <c r="M84" s="9">
        <v>4</v>
      </c>
      <c r="N84" s="9">
        <v>0</v>
      </c>
      <c r="O84" s="49">
        <v>0</v>
      </c>
      <c r="P84" s="83" t="s">
        <v>239</v>
      </c>
      <c r="Q84" s="9">
        <v>4</v>
      </c>
      <c r="R84" s="9">
        <v>0</v>
      </c>
      <c r="S84" s="49">
        <v>0</v>
      </c>
      <c r="T84" s="9"/>
      <c r="U84" s="9"/>
      <c r="V84" s="9"/>
      <c r="W84" s="49"/>
      <c r="X84" s="9"/>
      <c r="Y84" s="9"/>
      <c r="Z84" s="9"/>
      <c r="AA84" s="49"/>
      <c r="AB84" s="9"/>
      <c r="AC84" s="9"/>
      <c r="AD84" s="9"/>
      <c r="AE84" s="49"/>
      <c r="AF84" s="9"/>
      <c r="AG84" s="9"/>
      <c r="AH84" s="9"/>
      <c r="AI84" s="49"/>
      <c r="AJ84" s="9">
        <f t="shared" si="8"/>
        <v>0</v>
      </c>
      <c r="AK84" s="49">
        <f t="shared" si="9"/>
        <v>0</v>
      </c>
      <c r="AL84" s="49">
        <f t="shared" si="10"/>
        <v>0</v>
      </c>
      <c r="AM84" s="66">
        <f t="shared" si="11"/>
        <v>8</v>
      </c>
      <c r="AN84" s="50"/>
    </row>
    <row r="85" spans="1:40">
      <c r="A85" s="82">
        <v>82</v>
      </c>
      <c r="B85" s="70" t="s">
        <v>218</v>
      </c>
      <c r="C85" s="70" t="s">
        <v>212</v>
      </c>
      <c r="D85" s="83"/>
      <c r="E85" s="83"/>
      <c r="F85" s="9"/>
      <c r="G85" s="49"/>
      <c r="H85" s="83"/>
      <c r="I85" s="9"/>
      <c r="J85" s="9"/>
      <c r="K85" s="49"/>
      <c r="L85" s="9" t="s">
        <v>238</v>
      </c>
      <c r="M85" s="9">
        <v>5</v>
      </c>
      <c r="N85" s="9">
        <v>0</v>
      </c>
      <c r="O85" s="49">
        <v>0</v>
      </c>
      <c r="P85" s="83"/>
      <c r="Q85" s="9"/>
      <c r="R85" s="9"/>
      <c r="S85" s="49"/>
      <c r="T85" s="9"/>
      <c r="U85" s="9"/>
      <c r="V85" s="9"/>
      <c r="W85" s="49"/>
      <c r="X85" s="9"/>
      <c r="Y85" s="9"/>
      <c r="Z85" s="9"/>
      <c r="AA85" s="49"/>
      <c r="AB85" s="9"/>
      <c r="AC85" s="9"/>
      <c r="AD85" s="9"/>
      <c r="AE85" s="49"/>
      <c r="AF85" s="9"/>
      <c r="AG85" s="9"/>
      <c r="AH85" s="9"/>
      <c r="AI85" s="49"/>
      <c r="AJ85" s="9">
        <f t="shared" si="8"/>
        <v>0</v>
      </c>
      <c r="AK85" s="49">
        <f t="shared" si="9"/>
        <v>0</v>
      </c>
      <c r="AL85" s="49">
        <f t="shared" si="10"/>
        <v>0</v>
      </c>
      <c r="AM85" s="66">
        <f t="shared" si="11"/>
        <v>5</v>
      </c>
      <c r="AN85" s="50"/>
    </row>
    <row r="86" spans="1:40">
      <c r="A86" s="82">
        <v>83</v>
      </c>
      <c r="B86" s="70" t="s">
        <v>97</v>
      </c>
      <c r="C86" s="70" t="s">
        <v>185</v>
      </c>
      <c r="D86" s="83"/>
      <c r="E86" s="83"/>
      <c r="F86" s="9"/>
      <c r="G86" s="49"/>
      <c r="H86" s="83" t="s">
        <v>192</v>
      </c>
      <c r="I86" s="9">
        <v>4</v>
      </c>
      <c r="J86" s="9">
        <v>0</v>
      </c>
      <c r="K86" s="49">
        <v>0</v>
      </c>
      <c r="L86" s="9"/>
      <c r="M86" s="9"/>
      <c r="N86" s="9"/>
      <c r="O86" s="49"/>
      <c r="P86" s="83" t="s">
        <v>192</v>
      </c>
      <c r="Q86" s="9">
        <v>4</v>
      </c>
      <c r="R86" s="9">
        <v>0</v>
      </c>
      <c r="S86" s="49">
        <v>0</v>
      </c>
      <c r="T86" s="9"/>
      <c r="U86" s="9"/>
      <c r="V86" s="9"/>
      <c r="W86" s="49"/>
      <c r="X86" s="9"/>
      <c r="Y86" s="9"/>
      <c r="Z86" s="9"/>
      <c r="AA86" s="49"/>
      <c r="AB86" s="9" t="s">
        <v>192</v>
      </c>
      <c r="AC86" s="9">
        <v>8</v>
      </c>
      <c r="AD86" s="9">
        <v>0</v>
      </c>
      <c r="AE86" s="49">
        <v>0</v>
      </c>
      <c r="AF86" s="9"/>
      <c r="AG86" s="9"/>
      <c r="AH86" s="9"/>
      <c r="AI86" s="49"/>
      <c r="AJ86" s="9">
        <f t="shared" si="8"/>
        <v>0</v>
      </c>
      <c r="AK86" s="49">
        <f t="shared" si="9"/>
        <v>0</v>
      </c>
      <c r="AL86" s="49">
        <f t="shared" si="10"/>
        <v>0</v>
      </c>
      <c r="AM86" s="66">
        <f t="shared" si="11"/>
        <v>16</v>
      </c>
      <c r="AN86" s="50"/>
    </row>
    <row r="87" spans="1:40">
      <c r="A87" s="82">
        <v>84</v>
      </c>
      <c r="B87" s="70" t="s">
        <v>296</v>
      </c>
      <c r="C87" s="70" t="s">
        <v>297</v>
      </c>
      <c r="D87" s="83"/>
      <c r="E87" s="83"/>
      <c r="F87" s="9"/>
      <c r="G87" s="49"/>
      <c r="H87" s="83"/>
      <c r="I87" s="9"/>
      <c r="J87" s="9"/>
      <c r="K87" s="49"/>
      <c r="L87" s="9"/>
      <c r="M87" s="9"/>
      <c r="N87" s="9"/>
      <c r="O87" s="49"/>
      <c r="P87" s="83"/>
      <c r="Q87" s="9"/>
      <c r="R87" s="9"/>
      <c r="S87" s="49"/>
      <c r="T87" s="9" t="s">
        <v>271</v>
      </c>
      <c r="U87" s="9">
        <v>6</v>
      </c>
      <c r="V87" s="9">
        <v>0</v>
      </c>
      <c r="W87" s="49">
        <v>0</v>
      </c>
      <c r="X87" s="9"/>
      <c r="Y87" s="9"/>
      <c r="Z87" s="9"/>
      <c r="AA87" s="49"/>
      <c r="AB87" s="9"/>
      <c r="AC87" s="9"/>
      <c r="AD87" s="9"/>
      <c r="AE87" s="49"/>
      <c r="AF87" s="9"/>
      <c r="AG87" s="9"/>
      <c r="AH87" s="9"/>
      <c r="AI87" s="49"/>
      <c r="AJ87" s="9">
        <f t="shared" si="8"/>
        <v>0</v>
      </c>
      <c r="AK87" s="49">
        <f t="shared" si="9"/>
        <v>0</v>
      </c>
      <c r="AL87" s="49">
        <f t="shared" si="10"/>
        <v>0</v>
      </c>
      <c r="AM87" s="66">
        <f t="shared" si="11"/>
        <v>6</v>
      </c>
      <c r="AN87" s="50"/>
    </row>
    <row r="88" spans="1:40">
      <c r="A88" s="82">
        <v>85</v>
      </c>
      <c r="B88" s="70" t="s">
        <v>298</v>
      </c>
      <c r="C88" s="70" t="s">
        <v>297</v>
      </c>
      <c r="D88" s="83"/>
      <c r="E88" s="83"/>
      <c r="F88" s="9"/>
      <c r="G88" s="49"/>
      <c r="H88" s="83"/>
      <c r="I88" s="9"/>
      <c r="J88" s="9"/>
      <c r="K88" s="49"/>
      <c r="L88" s="9"/>
      <c r="M88" s="9"/>
      <c r="N88" s="9"/>
      <c r="O88" s="49"/>
      <c r="P88" s="9"/>
      <c r="Q88" s="9"/>
      <c r="R88" s="9"/>
      <c r="S88" s="49"/>
      <c r="T88" s="9" t="s">
        <v>272</v>
      </c>
      <c r="U88" s="9">
        <v>4</v>
      </c>
      <c r="V88" s="9">
        <v>0</v>
      </c>
      <c r="W88" s="49">
        <v>0</v>
      </c>
      <c r="X88" s="9"/>
      <c r="Y88" s="9"/>
      <c r="Z88" s="9"/>
      <c r="AA88" s="49"/>
      <c r="AB88" s="9"/>
      <c r="AC88" s="9"/>
      <c r="AD88" s="9"/>
      <c r="AE88" s="49"/>
      <c r="AF88" s="9"/>
      <c r="AG88" s="9"/>
      <c r="AH88" s="9"/>
      <c r="AI88" s="49"/>
      <c r="AJ88" s="9">
        <f t="shared" si="8"/>
        <v>0</v>
      </c>
      <c r="AK88" s="49">
        <f t="shared" si="9"/>
        <v>0</v>
      </c>
      <c r="AL88" s="49">
        <f t="shared" si="10"/>
        <v>0</v>
      </c>
      <c r="AM88" s="66">
        <f t="shared" si="11"/>
        <v>4</v>
      </c>
      <c r="AN88" s="50"/>
    </row>
    <row r="89" spans="1:40">
      <c r="A89" s="82">
        <v>86</v>
      </c>
      <c r="B89" s="70" t="s">
        <v>329</v>
      </c>
      <c r="C89" s="70" t="s">
        <v>330</v>
      </c>
      <c r="D89" s="83"/>
      <c r="E89" s="83"/>
      <c r="F89" s="9"/>
      <c r="G89" s="49"/>
      <c r="H89" s="83"/>
      <c r="I89" s="9"/>
      <c r="J89" s="9"/>
      <c r="K89" s="49"/>
      <c r="L89" s="83"/>
      <c r="M89" s="9"/>
      <c r="N89" s="9"/>
      <c r="O89" s="49"/>
      <c r="P89" s="9"/>
      <c r="Q89" s="9"/>
      <c r="R89" s="9"/>
      <c r="S89" s="49"/>
      <c r="T89" s="9"/>
      <c r="U89" s="9"/>
      <c r="V89" s="9"/>
      <c r="W89" s="49"/>
      <c r="X89" s="9"/>
      <c r="Y89" s="9"/>
      <c r="Z89" s="9"/>
      <c r="AA89" s="49"/>
      <c r="AB89" s="9" t="s">
        <v>336</v>
      </c>
      <c r="AC89" s="9">
        <v>4</v>
      </c>
      <c r="AD89" s="9">
        <v>0</v>
      </c>
      <c r="AE89" s="49">
        <v>0</v>
      </c>
      <c r="AF89" s="9"/>
      <c r="AG89" s="9"/>
      <c r="AH89" s="9"/>
      <c r="AI89" s="49"/>
      <c r="AJ89" s="9">
        <f t="shared" si="8"/>
        <v>0</v>
      </c>
      <c r="AK89" s="49">
        <f t="shared" si="9"/>
        <v>0</v>
      </c>
      <c r="AL89" s="49">
        <f t="shared" si="10"/>
        <v>0</v>
      </c>
      <c r="AM89" s="66">
        <f t="shared" si="11"/>
        <v>4</v>
      </c>
      <c r="AN89" s="50"/>
    </row>
    <row r="90" spans="1:40">
      <c r="A90" s="82">
        <v>87</v>
      </c>
      <c r="B90" s="70" t="s">
        <v>210</v>
      </c>
      <c r="C90" s="70" t="s">
        <v>211</v>
      </c>
      <c r="D90" s="83"/>
      <c r="E90" s="83"/>
      <c r="F90" s="9"/>
      <c r="G90" s="49"/>
      <c r="H90" s="83"/>
      <c r="I90" s="9"/>
      <c r="J90" s="9"/>
      <c r="K90" s="49"/>
      <c r="L90" s="9" t="s">
        <v>236</v>
      </c>
      <c r="M90" s="9">
        <v>9</v>
      </c>
      <c r="N90" s="9">
        <v>0</v>
      </c>
      <c r="O90" s="49">
        <v>0</v>
      </c>
      <c r="P90" s="9"/>
      <c r="Q90" s="9"/>
      <c r="R90" s="9"/>
      <c r="S90" s="49"/>
      <c r="T90" s="9"/>
      <c r="U90" s="9"/>
      <c r="V90" s="9"/>
      <c r="W90" s="49"/>
      <c r="X90" s="9"/>
      <c r="Y90" s="9"/>
      <c r="Z90" s="9"/>
      <c r="AA90" s="49"/>
      <c r="AB90" s="9"/>
      <c r="AC90" s="9"/>
      <c r="AD90" s="9"/>
      <c r="AE90" s="49"/>
      <c r="AF90" s="9"/>
      <c r="AG90" s="9"/>
      <c r="AH90" s="9"/>
      <c r="AI90" s="49"/>
      <c r="AJ90" s="9">
        <f t="shared" si="8"/>
        <v>0</v>
      </c>
      <c r="AK90" s="49">
        <f t="shared" si="9"/>
        <v>0</v>
      </c>
      <c r="AL90" s="49">
        <f t="shared" si="10"/>
        <v>0</v>
      </c>
      <c r="AM90" s="66">
        <f t="shared" si="11"/>
        <v>9</v>
      </c>
      <c r="AN90" s="50"/>
    </row>
    <row r="91" spans="1:40">
      <c r="A91" s="82">
        <v>88</v>
      </c>
      <c r="B91" s="70" t="s">
        <v>258</v>
      </c>
      <c r="C91" s="70" t="s">
        <v>232</v>
      </c>
      <c r="D91" s="83"/>
      <c r="E91" s="83"/>
      <c r="F91" s="9"/>
      <c r="G91" s="49"/>
      <c r="H91" s="83"/>
      <c r="I91" s="9"/>
      <c r="J91" s="9"/>
      <c r="K91" s="49"/>
      <c r="L91" s="9"/>
      <c r="M91" s="9"/>
      <c r="N91" s="9"/>
      <c r="O91" s="49"/>
      <c r="P91" s="9" t="s">
        <v>241</v>
      </c>
      <c r="Q91" s="9">
        <v>9</v>
      </c>
      <c r="R91" s="9">
        <v>0</v>
      </c>
      <c r="S91" s="49">
        <v>0</v>
      </c>
      <c r="T91" s="9"/>
      <c r="U91" s="9"/>
      <c r="V91" s="9"/>
      <c r="W91" s="49"/>
      <c r="X91" s="9"/>
      <c r="Y91" s="9"/>
      <c r="Z91" s="9"/>
      <c r="AA91" s="49"/>
      <c r="AB91" s="9"/>
      <c r="AC91" s="9"/>
      <c r="AD91" s="9"/>
      <c r="AE91" s="49"/>
      <c r="AF91" s="9"/>
      <c r="AG91" s="9"/>
      <c r="AH91" s="9"/>
      <c r="AI91" s="49"/>
      <c r="AJ91" s="9">
        <f t="shared" si="8"/>
        <v>0</v>
      </c>
      <c r="AK91" s="49">
        <f t="shared" si="9"/>
        <v>0</v>
      </c>
      <c r="AL91" s="49">
        <f t="shared" si="10"/>
        <v>0</v>
      </c>
      <c r="AM91" s="66">
        <f t="shared" si="11"/>
        <v>9</v>
      </c>
      <c r="AN91" s="50"/>
    </row>
    <row r="92" spans="1:40">
      <c r="A92" s="82">
        <v>89</v>
      </c>
      <c r="B92" s="70" t="s">
        <v>186</v>
      </c>
      <c r="C92" s="70" t="s">
        <v>187</v>
      </c>
      <c r="D92" s="83"/>
      <c r="E92" s="83"/>
      <c r="F92" s="9"/>
      <c r="G92" s="49"/>
      <c r="H92" s="83" t="s">
        <v>193</v>
      </c>
      <c r="I92" s="9">
        <v>4</v>
      </c>
      <c r="J92" s="9">
        <v>0</v>
      </c>
      <c r="K92" s="49">
        <v>0</v>
      </c>
      <c r="L92" s="9"/>
      <c r="M92" s="9"/>
      <c r="N92" s="9"/>
      <c r="O92" s="49"/>
      <c r="P92" s="9"/>
      <c r="Q92" s="9"/>
      <c r="R92" s="9"/>
      <c r="S92" s="49"/>
      <c r="T92" s="9"/>
      <c r="U92" s="9"/>
      <c r="V92" s="9"/>
      <c r="W92" s="49"/>
      <c r="X92" s="9"/>
      <c r="Y92" s="9"/>
      <c r="Z92" s="9"/>
      <c r="AA92" s="49"/>
      <c r="AB92" s="9"/>
      <c r="AC92" s="9"/>
      <c r="AD92" s="9"/>
      <c r="AE92" s="49"/>
      <c r="AF92" s="9" t="s">
        <v>193</v>
      </c>
      <c r="AG92" s="9">
        <v>3</v>
      </c>
      <c r="AH92" s="9">
        <v>0</v>
      </c>
      <c r="AI92" s="49">
        <v>0</v>
      </c>
      <c r="AJ92" s="9">
        <f t="shared" si="8"/>
        <v>0</v>
      </c>
      <c r="AK92" s="49">
        <f t="shared" si="9"/>
        <v>0</v>
      </c>
      <c r="AL92" s="49">
        <f t="shared" si="10"/>
        <v>0</v>
      </c>
      <c r="AM92" s="66">
        <f t="shared" si="11"/>
        <v>7</v>
      </c>
      <c r="AN92" s="50"/>
    </row>
    <row r="93" spans="1:40">
      <c r="A93" s="82">
        <v>90</v>
      </c>
      <c r="B93" s="70" t="s">
        <v>319</v>
      </c>
      <c r="C93" s="70" t="s">
        <v>309</v>
      </c>
      <c r="D93" s="83"/>
      <c r="E93" s="83"/>
      <c r="F93" s="9"/>
      <c r="G93" s="49"/>
      <c r="H93" s="83"/>
      <c r="I93" s="9"/>
      <c r="J93" s="9"/>
      <c r="K93" s="49"/>
      <c r="L93" s="9"/>
      <c r="M93" s="9"/>
      <c r="N93" s="9"/>
      <c r="O93" s="49"/>
      <c r="P93" s="9"/>
      <c r="Q93" s="9"/>
      <c r="R93" s="9"/>
      <c r="S93" s="49"/>
      <c r="T93" s="9"/>
      <c r="U93" s="9"/>
      <c r="V93" s="9"/>
      <c r="W93" s="49"/>
      <c r="X93" s="9" t="s">
        <v>317</v>
      </c>
      <c r="Y93" s="9">
        <v>5</v>
      </c>
      <c r="Z93" s="9">
        <v>0</v>
      </c>
      <c r="AA93" s="49">
        <v>0</v>
      </c>
      <c r="AB93" s="9" t="s">
        <v>317</v>
      </c>
      <c r="AC93" s="9">
        <v>8</v>
      </c>
      <c r="AD93" s="9">
        <v>0</v>
      </c>
      <c r="AE93" s="49">
        <v>0</v>
      </c>
      <c r="AF93" s="9" t="s">
        <v>317</v>
      </c>
      <c r="AG93" s="9">
        <v>8</v>
      </c>
      <c r="AH93" s="9">
        <v>0</v>
      </c>
      <c r="AI93" s="49">
        <v>0</v>
      </c>
      <c r="AJ93" s="9">
        <f t="shared" si="8"/>
        <v>0</v>
      </c>
      <c r="AK93" s="49">
        <f t="shared" si="9"/>
        <v>0</v>
      </c>
      <c r="AL93" s="49">
        <f t="shared" si="10"/>
        <v>0</v>
      </c>
      <c r="AM93" s="66">
        <f t="shared" si="11"/>
        <v>21</v>
      </c>
      <c r="AN93" s="50"/>
    </row>
    <row r="94" spans="1:40">
      <c r="A94" s="82">
        <v>91</v>
      </c>
      <c r="B94" s="70" t="s">
        <v>233</v>
      </c>
      <c r="C94" s="70" t="s">
        <v>309</v>
      </c>
      <c r="D94" s="83"/>
      <c r="E94" s="83"/>
      <c r="F94" s="9"/>
      <c r="G94" s="49"/>
      <c r="H94" s="83"/>
      <c r="I94" s="9"/>
      <c r="J94" s="9"/>
      <c r="K94" s="49"/>
      <c r="L94" s="9"/>
      <c r="M94" s="9"/>
      <c r="N94" s="9"/>
      <c r="O94" s="49"/>
      <c r="P94" s="9"/>
      <c r="Q94" s="9"/>
      <c r="R94" s="9"/>
      <c r="S94" s="49"/>
      <c r="T94" s="9"/>
      <c r="U94" s="9"/>
      <c r="V94" s="9"/>
      <c r="W94" s="49"/>
      <c r="X94" s="9" t="s">
        <v>317</v>
      </c>
      <c r="Y94" s="9">
        <v>5</v>
      </c>
      <c r="Z94" s="9">
        <v>0</v>
      </c>
      <c r="AA94" s="49">
        <v>0</v>
      </c>
      <c r="AB94" s="9" t="s">
        <v>318</v>
      </c>
      <c r="AC94" s="9">
        <v>4</v>
      </c>
      <c r="AD94" s="9">
        <v>0</v>
      </c>
      <c r="AE94" s="49">
        <v>0</v>
      </c>
      <c r="AF94" s="9" t="s">
        <v>318</v>
      </c>
      <c r="AG94" s="9">
        <v>8</v>
      </c>
      <c r="AH94" s="9">
        <v>0</v>
      </c>
      <c r="AI94" s="49">
        <v>0</v>
      </c>
      <c r="AJ94" s="9">
        <f t="shared" si="8"/>
        <v>0</v>
      </c>
      <c r="AK94" s="49">
        <f t="shared" si="9"/>
        <v>0</v>
      </c>
      <c r="AL94" s="49">
        <f t="shared" si="10"/>
        <v>0</v>
      </c>
      <c r="AM94" s="66">
        <f t="shared" si="11"/>
        <v>17</v>
      </c>
      <c r="AN94" s="50"/>
    </row>
    <row r="95" spans="1:40">
      <c r="A95" s="82">
        <v>92</v>
      </c>
      <c r="B95" s="70" t="s">
        <v>259</v>
      </c>
      <c r="C95" s="70" t="s">
        <v>260</v>
      </c>
      <c r="D95" s="83"/>
      <c r="E95" s="83"/>
      <c r="F95" s="9"/>
      <c r="G95" s="49"/>
      <c r="H95" s="83"/>
      <c r="I95" s="9"/>
      <c r="J95" s="9"/>
      <c r="K95" s="49"/>
      <c r="L95" s="9"/>
      <c r="M95" s="9"/>
      <c r="N95" s="9"/>
      <c r="O95" s="49"/>
      <c r="P95" s="9" t="s">
        <v>245</v>
      </c>
      <c r="Q95" s="9">
        <v>9</v>
      </c>
      <c r="R95" s="9">
        <v>0</v>
      </c>
      <c r="S95" s="49">
        <v>0</v>
      </c>
      <c r="T95" s="9"/>
      <c r="U95" s="9"/>
      <c r="V95" s="9"/>
      <c r="W95" s="49"/>
      <c r="X95" s="9"/>
      <c r="Y95" s="9"/>
      <c r="Z95" s="9"/>
      <c r="AA95" s="49"/>
      <c r="AB95" s="9"/>
      <c r="AC95" s="9"/>
      <c r="AD95" s="9"/>
      <c r="AE95" s="49"/>
      <c r="AF95" s="9"/>
      <c r="AG95" s="9"/>
      <c r="AH95" s="9"/>
      <c r="AI95" s="49"/>
      <c r="AJ95" s="9">
        <f t="shared" si="8"/>
        <v>0</v>
      </c>
      <c r="AK95" s="49">
        <f t="shared" si="9"/>
        <v>0</v>
      </c>
      <c r="AL95" s="49">
        <f t="shared" si="10"/>
        <v>0</v>
      </c>
      <c r="AM95" s="66">
        <f t="shared" si="11"/>
        <v>9</v>
      </c>
      <c r="AN95" s="50"/>
    </row>
    <row r="96" spans="1:40">
      <c r="A96" s="82">
        <v>93</v>
      </c>
      <c r="B96" s="70" t="s">
        <v>215</v>
      </c>
      <c r="C96" s="70" t="s">
        <v>216</v>
      </c>
      <c r="D96" s="83"/>
      <c r="E96" s="83"/>
      <c r="F96" s="9"/>
      <c r="G96" s="49"/>
      <c r="H96" s="83"/>
      <c r="I96" s="9"/>
      <c r="J96" s="9"/>
      <c r="K96" s="49"/>
      <c r="L96" s="9" t="s">
        <v>237</v>
      </c>
      <c r="M96" s="9">
        <v>5</v>
      </c>
      <c r="N96" s="9">
        <v>0</v>
      </c>
      <c r="O96" s="49">
        <v>0</v>
      </c>
      <c r="P96" s="9"/>
      <c r="Q96" s="9"/>
      <c r="R96" s="9"/>
      <c r="S96" s="49"/>
      <c r="T96" s="9"/>
      <c r="U96" s="9"/>
      <c r="V96" s="9"/>
      <c r="W96" s="49"/>
      <c r="X96" s="9"/>
      <c r="Y96" s="9"/>
      <c r="Z96" s="9"/>
      <c r="AA96" s="49"/>
      <c r="AB96" s="9"/>
      <c r="AC96" s="9"/>
      <c r="AD96" s="9"/>
      <c r="AE96" s="49"/>
      <c r="AF96" s="9"/>
      <c r="AG96" s="9"/>
      <c r="AH96" s="9"/>
      <c r="AI96" s="49"/>
      <c r="AJ96" s="9">
        <f t="shared" si="8"/>
        <v>0</v>
      </c>
      <c r="AK96" s="49">
        <f t="shared" si="9"/>
        <v>0</v>
      </c>
      <c r="AL96" s="49">
        <f t="shared" si="10"/>
        <v>0</v>
      </c>
      <c r="AM96" s="66">
        <f t="shared" si="11"/>
        <v>5</v>
      </c>
      <c r="AN96" s="50"/>
    </row>
    <row r="97" spans="1:40">
      <c r="A97" s="82">
        <v>94</v>
      </c>
      <c r="B97" s="70" t="s">
        <v>97</v>
      </c>
      <c r="C97" s="70" t="s">
        <v>98</v>
      </c>
      <c r="D97" s="83" t="s">
        <v>88</v>
      </c>
      <c r="E97" s="83">
        <v>4</v>
      </c>
      <c r="F97" s="9">
        <v>0</v>
      </c>
      <c r="G97" s="49">
        <f>F97/4</f>
        <v>0</v>
      </c>
      <c r="H97" s="83" t="s">
        <v>88</v>
      </c>
      <c r="I97" s="9">
        <v>6</v>
      </c>
      <c r="J97" s="9">
        <v>0</v>
      </c>
      <c r="K97" s="49">
        <v>0</v>
      </c>
      <c r="L97" s="9"/>
      <c r="M97" s="9"/>
      <c r="N97" s="9"/>
      <c r="O97" s="49"/>
      <c r="P97" s="9" t="s">
        <v>88</v>
      </c>
      <c r="Q97" s="9">
        <v>8</v>
      </c>
      <c r="R97" s="9">
        <v>0</v>
      </c>
      <c r="S97" s="49">
        <v>0</v>
      </c>
      <c r="T97" s="9"/>
      <c r="U97" s="9"/>
      <c r="V97" s="9"/>
      <c r="W97" s="49"/>
      <c r="X97" s="9" t="s">
        <v>88</v>
      </c>
      <c r="Y97" s="9">
        <v>5</v>
      </c>
      <c r="Z97" s="9">
        <v>0</v>
      </c>
      <c r="AA97" s="49">
        <v>0</v>
      </c>
      <c r="AB97" s="9"/>
      <c r="AC97" s="9"/>
      <c r="AD97" s="9"/>
      <c r="AE97" s="49"/>
      <c r="AF97" s="9" t="s">
        <v>88</v>
      </c>
      <c r="AG97" s="9">
        <v>4</v>
      </c>
      <c r="AH97" s="9">
        <v>0</v>
      </c>
      <c r="AI97" s="49">
        <v>0</v>
      </c>
      <c r="AJ97" s="9">
        <f t="shared" si="8"/>
        <v>0</v>
      </c>
      <c r="AK97" s="49">
        <f t="shared" si="9"/>
        <v>0</v>
      </c>
      <c r="AL97" s="49">
        <f t="shared" si="10"/>
        <v>0</v>
      </c>
      <c r="AM97" s="66">
        <f t="shared" si="11"/>
        <v>27</v>
      </c>
      <c r="AN97" s="50"/>
    </row>
    <row r="98" spans="1:40">
      <c r="A98" s="82">
        <v>95</v>
      </c>
      <c r="B98" s="70" t="s">
        <v>331</v>
      </c>
      <c r="C98" s="70" t="s">
        <v>332</v>
      </c>
      <c r="D98" s="83"/>
      <c r="E98" s="83"/>
      <c r="F98" s="9"/>
      <c r="G98" s="49"/>
      <c r="H98" s="83"/>
      <c r="I98" s="9"/>
      <c r="J98" s="9"/>
      <c r="K98" s="49"/>
      <c r="L98" s="9"/>
      <c r="M98" s="9"/>
      <c r="N98" s="9"/>
      <c r="O98" s="49"/>
      <c r="P98" s="9"/>
      <c r="Q98" s="9"/>
      <c r="R98" s="9"/>
      <c r="S98" s="49"/>
      <c r="T98" s="9"/>
      <c r="U98" s="9"/>
      <c r="V98" s="9"/>
      <c r="W98" s="49"/>
      <c r="X98" s="9"/>
      <c r="Y98" s="9"/>
      <c r="Z98" s="9"/>
      <c r="AA98" s="49"/>
      <c r="AB98" s="9" t="s">
        <v>336</v>
      </c>
      <c r="AC98" s="9">
        <v>4</v>
      </c>
      <c r="AD98" s="9">
        <v>0</v>
      </c>
      <c r="AE98" s="49">
        <v>0</v>
      </c>
      <c r="AF98" s="9"/>
      <c r="AG98" s="9"/>
      <c r="AH98" s="9"/>
      <c r="AI98" s="49"/>
      <c r="AJ98" s="9">
        <f t="shared" si="8"/>
        <v>0</v>
      </c>
      <c r="AK98" s="49">
        <f t="shared" si="9"/>
        <v>0</v>
      </c>
      <c r="AL98" s="49">
        <f t="shared" si="10"/>
        <v>0</v>
      </c>
      <c r="AM98" s="66">
        <f t="shared" si="11"/>
        <v>4</v>
      </c>
      <c r="AN98" s="50"/>
    </row>
    <row r="99" spans="1:40">
      <c r="A99" s="82">
        <v>96</v>
      </c>
      <c r="B99" s="70" t="s">
        <v>101</v>
      </c>
      <c r="C99" s="70" t="s">
        <v>217</v>
      </c>
      <c r="D99" s="83"/>
      <c r="E99" s="83"/>
      <c r="F99" s="9"/>
      <c r="G99" s="49"/>
      <c r="H99" s="83"/>
      <c r="I99" s="9"/>
      <c r="J99" s="9"/>
      <c r="K99" s="49"/>
      <c r="L99" s="9" t="s">
        <v>238</v>
      </c>
      <c r="M99" s="9">
        <v>5</v>
      </c>
      <c r="N99" s="9">
        <v>0</v>
      </c>
      <c r="O99" s="49">
        <v>0</v>
      </c>
      <c r="P99" s="9"/>
      <c r="Q99" s="9"/>
      <c r="R99" s="9"/>
      <c r="S99" s="49"/>
      <c r="T99" s="9"/>
      <c r="U99" s="9"/>
      <c r="V99" s="9"/>
      <c r="W99" s="49"/>
      <c r="X99" s="9"/>
      <c r="Y99" s="9"/>
      <c r="Z99" s="9"/>
      <c r="AA99" s="49"/>
      <c r="AB99" s="9"/>
      <c r="AC99" s="9"/>
      <c r="AD99" s="9"/>
      <c r="AE99" s="49"/>
      <c r="AF99" s="9"/>
      <c r="AG99" s="9"/>
      <c r="AH99" s="9"/>
      <c r="AI99" s="49"/>
      <c r="AJ99" s="9">
        <f t="shared" si="8"/>
        <v>0</v>
      </c>
      <c r="AK99" s="49">
        <f t="shared" si="9"/>
        <v>0</v>
      </c>
      <c r="AL99" s="49">
        <f t="shared" si="10"/>
        <v>0</v>
      </c>
      <c r="AM99" s="66">
        <f t="shared" si="11"/>
        <v>5</v>
      </c>
      <c r="AN99" s="50"/>
    </row>
    <row r="100" spans="1:40">
      <c r="A100" s="82">
        <v>97</v>
      </c>
      <c r="B100" s="70" t="s">
        <v>213</v>
      </c>
      <c r="C100" s="70" t="s">
        <v>222</v>
      </c>
      <c r="D100" s="83"/>
      <c r="E100" s="83"/>
      <c r="F100" s="9"/>
      <c r="G100" s="49"/>
      <c r="H100" s="83"/>
      <c r="I100" s="9"/>
      <c r="J100" s="9"/>
      <c r="K100" s="49"/>
      <c r="L100" s="9" t="s">
        <v>239</v>
      </c>
      <c r="M100" s="9">
        <v>4</v>
      </c>
      <c r="N100" s="9">
        <v>0</v>
      </c>
      <c r="O100" s="49">
        <v>0</v>
      </c>
      <c r="P100" s="9" t="s">
        <v>239</v>
      </c>
      <c r="Q100" s="9">
        <v>4</v>
      </c>
      <c r="R100" s="9">
        <v>0</v>
      </c>
      <c r="S100" s="49">
        <v>0</v>
      </c>
      <c r="T100" s="9"/>
      <c r="U100" s="9"/>
      <c r="V100" s="9"/>
      <c r="W100" s="49"/>
      <c r="X100" s="9"/>
      <c r="Y100" s="9"/>
      <c r="Z100" s="9"/>
      <c r="AA100" s="49"/>
      <c r="AB100" s="9"/>
      <c r="AC100" s="9"/>
      <c r="AD100" s="9"/>
      <c r="AE100" s="49"/>
      <c r="AF100" s="9"/>
      <c r="AG100" s="9"/>
      <c r="AH100" s="9"/>
      <c r="AI100" s="49"/>
      <c r="AJ100" s="9">
        <f t="shared" ref="AJ100:AJ105" si="12">SUM(F100,J100,N100,R100,V100,Z100,AD100,AH100)</f>
        <v>0</v>
      </c>
      <c r="AK100" s="49">
        <f t="shared" ref="AK100:AK131" si="13">AJ100/AM100</f>
        <v>0</v>
      </c>
      <c r="AL100" s="49">
        <f t="shared" ref="AL100:AL105" si="14">AVERAGE(F100,Z100,J100,N100,R100,V100,AD100,AH100)</f>
        <v>0</v>
      </c>
      <c r="AM100" s="66">
        <f t="shared" ref="AM100:AM105" si="15">+E100+I100+M100+Q100+U100+Y100+AC100+AG100</f>
        <v>8</v>
      </c>
      <c r="AN100" s="50"/>
    </row>
    <row r="101" spans="1:40">
      <c r="A101" s="82">
        <v>98</v>
      </c>
      <c r="B101" s="70" t="s">
        <v>299</v>
      </c>
      <c r="C101" s="70" t="s">
        <v>300</v>
      </c>
      <c r="D101" s="83"/>
      <c r="E101" s="83"/>
      <c r="F101" s="9"/>
      <c r="G101" s="49"/>
      <c r="H101" s="83"/>
      <c r="I101" s="9"/>
      <c r="J101" s="9"/>
      <c r="K101" s="49"/>
      <c r="L101" s="9"/>
      <c r="M101" s="9"/>
      <c r="N101" s="9"/>
      <c r="O101" s="49"/>
      <c r="P101" s="9"/>
      <c r="Q101" s="9"/>
      <c r="R101" s="9"/>
      <c r="S101" s="49"/>
      <c r="T101" s="9" t="s">
        <v>307</v>
      </c>
      <c r="U101" s="9">
        <v>5</v>
      </c>
      <c r="V101" s="9">
        <v>0</v>
      </c>
      <c r="W101" s="49">
        <v>0</v>
      </c>
      <c r="X101" s="9"/>
      <c r="Y101" s="9"/>
      <c r="Z101" s="9"/>
      <c r="AA101" s="49"/>
      <c r="AB101" s="9"/>
      <c r="AC101" s="9"/>
      <c r="AD101" s="9"/>
      <c r="AE101" s="49"/>
      <c r="AF101" s="9"/>
      <c r="AG101" s="9"/>
      <c r="AH101" s="9"/>
      <c r="AI101" s="49"/>
      <c r="AJ101" s="9">
        <f t="shared" si="12"/>
        <v>0</v>
      </c>
      <c r="AK101" s="49">
        <f t="shared" si="13"/>
        <v>0</v>
      </c>
      <c r="AL101" s="49">
        <f t="shared" si="14"/>
        <v>0</v>
      </c>
      <c r="AM101" s="66">
        <f t="shared" si="15"/>
        <v>5</v>
      </c>
    </row>
    <row r="102" spans="1:40">
      <c r="A102" s="82">
        <v>99</v>
      </c>
      <c r="B102" s="70" t="s">
        <v>301</v>
      </c>
      <c r="C102" s="70" t="s">
        <v>302</v>
      </c>
      <c r="D102" s="83"/>
      <c r="E102" s="83"/>
      <c r="F102" s="9"/>
      <c r="G102" s="49"/>
      <c r="H102" s="83"/>
      <c r="I102" s="9"/>
      <c r="J102" s="9"/>
      <c r="K102" s="49"/>
      <c r="L102" s="9"/>
      <c r="M102" s="9"/>
      <c r="N102" s="9"/>
      <c r="O102" s="49"/>
      <c r="P102" s="9"/>
      <c r="Q102" s="9"/>
      <c r="R102" s="9"/>
      <c r="S102" s="49"/>
      <c r="T102" s="9" t="s">
        <v>270</v>
      </c>
      <c r="U102" s="9">
        <v>5</v>
      </c>
      <c r="V102" s="9">
        <v>0</v>
      </c>
      <c r="W102" s="49">
        <v>0</v>
      </c>
      <c r="X102" s="9"/>
      <c r="Y102" s="9"/>
      <c r="Z102" s="9"/>
      <c r="AA102" s="49"/>
      <c r="AB102" s="9"/>
      <c r="AC102" s="9"/>
      <c r="AD102" s="9"/>
      <c r="AE102" s="49"/>
      <c r="AF102" s="9"/>
      <c r="AG102" s="9"/>
      <c r="AH102" s="9"/>
      <c r="AI102" s="49"/>
      <c r="AJ102" s="9">
        <f t="shared" si="12"/>
        <v>0</v>
      </c>
      <c r="AK102" s="49">
        <f t="shared" si="13"/>
        <v>0</v>
      </c>
      <c r="AL102" s="49">
        <f t="shared" si="14"/>
        <v>0</v>
      </c>
      <c r="AM102" s="66">
        <f t="shared" si="15"/>
        <v>5</v>
      </c>
    </row>
    <row r="103" spans="1:40">
      <c r="A103" s="82">
        <v>100</v>
      </c>
      <c r="B103" s="70" t="s">
        <v>303</v>
      </c>
      <c r="C103" s="70" t="s">
        <v>304</v>
      </c>
      <c r="D103" s="83"/>
      <c r="E103" s="83"/>
      <c r="F103" s="9"/>
      <c r="G103" s="49"/>
      <c r="H103" s="83"/>
      <c r="I103" s="9"/>
      <c r="J103" s="9"/>
      <c r="K103" s="49"/>
      <c r="L103" s="9"/>
      <c r="M103" s="9"/>
      <c r="N103" s="9"/>
      <c r="O103" s="49"/>
      <c r="P103" s="9"/>
      <c r="Q103" s="9"/>
      <c r="R103" s="9"/>
      <c r="S103" s="49"/>
      <c r="T103" s="9" t="s">
        <v>270</v>
      </c>
      <c r="U103" s="9">
        <v>5</v>
      </c>
      <c r="V103" s="9">
        <v>0</v>
      </c>
      <c r="W103" s="49">
        <v>0</v>
      </c>
      <c r="X103" s="9"/>
      <c r="Y103" s="9"/>
      <c r="Z103" s="9"/>
      <c r="AA103" s="49"/>
      <c r="AB103" s="9"/>
      <c r="AC103" s="9"/>
      <c r="AD103" s="9"/>
      <c r="AE103" s="49"/>
      <c r="AF103" s="9"/>
      <c r="AG103" s="9"/>
      <c r="AH103" s="9"/>
      <c r="AI103" s="49"/>
      <c r="AJ103" s="9">
        <f t="shared" si="12"/>
        <v>0</v>
      </c>
      <c r="AK103" s="49">
        <f t="shared" si="13"/>
        <v>0</v>
      </c>
      <c r="AL103" s="49">
        <f t="shared" si="14"/>
        <v>0</v>
      </c>
      <c r="AM103" s="66">
        <f t="shared" si="15"/>
        <v>5</v>
      </c>
    </row>
    <row r="104" spans="1:40">
      <c r="A104" s="82">
        <v>101</v>
      </c>
      <c r="B104" s="70" t="s">
        <v>223</v>
      </c>
      <c r="C104" s="70" t="s">
        <v>305</v>
      </c>
      <c r="D104" s="83"/>
      <c r="E104" s="83"/>
      <c r="F104" s="9"/>
      <c r="G104" s="49"/>
      <c r="H104" s="83"/>
      <c r="I104" s="9"/>
      <c r="J104" s="9"/>
      <c r="K104" s="49"/>
      <c r="L104" s="9"/>
      <c r="M104" s="9"/>
      <c r="N104" s="9"/>
      <c r="O104" s="49"/>
      <c r="P104" s="9"/>
      <c r="Q104" s="9"/>
      <c r="R104" s="9"/>
      <c r="S104" s="49"/>
      <c r="T104" s="9" t="s">
        <v>270</v>
      </c>
      <c r="U104" s="9">
        <v>5</v>
      </c>
      <c r="V104" s="9">
        <v>0</v>
      </c>
      <c r="W104" s="49">
        <v>0</v>
      </c>
      <c r="X104" s="9"/>
      <c r="Y104" s="9"/>
      <c r="Z104" s="9"/>
      <c r="AA104" s="49"/>
      <c r="AB104" s="9"/>
      <c r="AC104" s="9"/>
      <c r="AD104" s="9"/>
      <c r="AE104" s="49"/>
      <c r="AF104" s="9"/>
      <c r="AG104" s="9"/>
      <c r="AH104" s="9"/>
      <c r="AI104" s="49"/>
      <c r="AJ104" s="9">
        <f t="shared" si="12"/>
        <v>0</v>
      </c>
      <c r="AK104" s="49">
        <f t="shared" si="13"/>
        <v>0</v>
      </c>
      <c r="AL104" s="49">
        <f t="shared" si="14"/>
        <v>0</v>
      </c>
      <c r="AM104" s="66">
        <f t="shared" si="15"/>
        <v>5</v>
      </c>
    </row>
    <row r="105" spans="1:40">
      <c r="A105" s="82">
        <v>102</v>
      </c>
      <c r="B105" s="70" t="s">
        <v>227</v>
      </c>
      <c r="C105" s="70" t="s">
        <v>324</v>
      </c>
      <c r="D105" s="83"/>
      <c r="E105" s="83"/>
      <c r="F105" s="9"/>
      <c r="G105" s="49"/>
      <c r="H105" s="83"/>
      <c r="I105" s="9"/>
      <c r="J105" s="9"/>
      <c r="K105" s="49"/>
      <c r="L105" s="9"/>
      <c r="M105" s="9"/>
      <c r="N105" s="9"/>
      <c r="O105" s="49"/>
      <c r="P105" s="9"/>
      <c r="Q105" s="9"/>
      <c r="R105" s="9"/>
      <c r="S105" s="49"/>
      <c r="T105" s="9"/>
      <c r="U105" s="9"/>
      <c r="V105" s="9"/>
      <c r="W105" s="49"/>
      <c r="X105" s="9"/>
      <c r="Y105" s="9"/>
      <c r="Z105" s="9"/>
      <c r="AA105" s="49"/>
      <c r="AB105" s="9" t="s">
        <v>335</v>
      </c>
      <c r="AC105" s="9">
        <v>4</v>
      </c>
      <c r="AD105" s="9">
        <v>0</v>
      </c>
      <c r="AE105" s="49">
        <v>0</v>
      </c>
      <c r="AF105" s="9"/>
      <c r="AG105" s="9"/>
      <c r="AH105" s="9"/>
      <c r="AI105" s="49"/>
      <c r="AJ105" s="9">
        <f t="shared" si="12"/>
        <v>0</v>
      </c>
      <c r="AK105" s="49">
        <f t="shared" si="13"/>
        <v>0</v>
      </c>
      <c r="AL105" s="49">
        <f t="shared" si="14"/>
        <v>0</v>
      </c>
      <c r="AM105" s="66">
        <f t="shared" si="15"/>
        <v>4</v>
      </c>
    </row>
    <row r="107" spans="1:40">
      <c r="B107" s="41" t="s">
        <v>47</v>
      </c>
      <c r="C107" s="169" t="s">
        <v>133</v>
      </c>
      <c r="D107" s="169"/>
      <c r="E107" s="169"/>
      <c r="F107" s="169"/>
      <c r="G107" s="169"/>
      <c r="H107" s="169"/>
      <c r="I107" s="169"/>
      <c r="J107" s="169"/>
      <c r="K107" s="169"/>
      <c r="L107" s="169"/>
      <c r="M107" s="169"/>
      <c r="N107" s="169"/>
      <c r="O107" s="169"/>
      <c r="P107" s="169"/>
      <c r="Q107" s="126"/>
    </row>
    <row r="108" spans="1:40">
      <c r="B108" s="41" t="s">
        <v>85</v>
      </c>
      <c r="C108" s="169" t="s">
        <v>134</v>
      </c>
      <c r="D108" s="169"/>
      <c r="E108" s="169"/>
      <c r="F108" s="169"/>
      <c r="G108" s="169"/>
      <c r="H108" s="169"/>
      <c r="I108" s="169"/>
      <c r="J108" s="169"/>
      <c r="K108" s="169"/>
      <c r="L108" s="169"/>
      <c r="M108" s="169"/>
      <c r="N108" s="169"/>
      <c r="O108" s="169"/>
      <c r="P108" s="169"/>
      <c r="Q108" s="126"/>
    </row>
    <row r="109" spans="1:40">
      <c r="B109" s="41" t="s">
        <v>132</v>
      </c>
      <c r="C109" s="174" t="s">
        <v>135</v>
      </c>
      <c r="D109" s="174"/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26"/>
    </row>
    <row r="110" spans="1:40">
      <c r="B110" s="84" t="s">
        <v>145</v>
      </c>
      <c r="C110" s="175" t="s">
        <v>146</v>
      </c>
      <c r="D110" s="175"/>
      <c r="E110" s="175"/>
      <c r="F110" s="175"/>
      <c r="G110" s="175"/>
      <c r="H110" s="175"/>
      <c r="I110" s="175"/>
      <c r="J110" s="175"/>
      <c r="K110" s="175"/>
      <c r="L110" s="175"/>
      <c r="M110" s="175"/>
      <c r="N110" s="175"/>
      <c r="O110" s="175"/>
      <c r="P110" s="175"/>
      <c r="Q110" s="130"/>
    </row>
  </sheetData>
  <sheetProtection selectLockedCells="1" selectUnlockedCells="1"/>
  <sortState ref="B4:AM105">
    <sortCondition descending="1" ref="AJ4:AJ105"/>
    <sortCondition descending="1" ref="AK4:AK105"/>
    <sortCondition ref="C4:C105"/>
    <sortCondition ref="B4:B105"/>
  </sortState>
  <mergeCells count="17">
    <mergeCell ref="C109:P109"/>
    <mergeCell ref="C110:P110"/>
    <mergeCell ref="AB2:AE2"/>
    <mergeCell ref="AF2:AI2"/>
    <mergeCell ref="AJ2:AK2"/>
    <mergeCell ref="C107:P107"/>
    <mergeCell ref="C108:P108"/>
    <mergeCell ref="A1:A3"/>
    <mergeCell ref="B1:B3"/>
    <mergeCell ref="C1:C3"/>
    <mergeCell ref="D1:AI1"/>
    <mergeCell ref="D2:G2"/>
    <mergeCell ref="H2:K2"/>
    <mergeCell ref="L2:O2"/>
    <mergeCell ref="P2:S2"/>
    <mergeCell ref="T2:W2"/>
    <mergeCell ref="X2:AA2"/>
  </mergeCells>
  <pageMargins left="0.78749999999999998" right="0.78749999999999998" top="0.78749999999999998" bottom="0.78749999999999998" header="0.51180555555555551" footer="0.51180555555555551"/>
  <pageSetup paperSize="9" scale="105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1"/>
  <sheetViews>
    <sheetView topLeftCell="AH1" zoomScaleNormal="100" workbookViewId="0">
      <selection activeCell="AY41" sqref="AY41"/>
    </sheetView>
  </sheetViews>
  <sheetFormatPr defaultColWidth="11.5703125" defaultRowHeight="12.75" customHeight="1"/>
  <cols>
    <col min="1" max="1" width="3.7109375" customWidth="1"/>
    <col min="2" max="2" width="20.42578125" customWidth="1"/>
    <col min="3" max="4" width="5" customWidth="1"/>
    <col min="5" max="5" width="20.42578125" customWidth="1"/>
    <col min="6" max="6" width="6" customWidth="1"/>
    <col min="7" max="7" width="4.7109375" customWidth="1"/>
    <col min="8" max="8" width="3.7109375" customWidth="1"/>
    <col min="9" max="9" width="17.140625" customWidth="1"/>
    <col min="10" max="11" width="4.7109375" customWidth="1"/>
    <col min="12" max="12" width="20.140625" bestFit="1" customWidth="1"/>
    <col min="13" max="13" width="6" customWidth="1"/>
    <col min="14" max="14" width="4.7109375" customWidth="1"/>
    <col min="15" max="15" width="3.85546875" customWidth="1"/>
    <col min="16" max="16" width="17.140625" customWidth="1"/>
    <col min="17" max="18" width="4.7109375" customWidth="1"/>
    <col min="19" max="19" width="17.140625" customWidth="1"/>
    <col min="20" max="21" width="4.7109375" customWidth="1"/>
    <col min="22" max="22" width="3.7109375" customWidth="1"/>
    <col min="23" max="23" width="19" customWidth="1"/>
    <col min="24" max="25" width="4.42578125" customWidth="1"/>
    <col min="26" max="26" width="20.5703125" customWidth="1"/>
    <col min="27" max="27" width="5.28515625" customWidth="1"/>
    <col min="28" max="28" width="5.42578125" customWidth="1"/>
    <col min="29" max="29" width="3.7109375" customWidth="1"/>
    <col min="30" max="30" width="20.5703125" customWidth="1"/>
    <col min="31" max="32" width="4.7109375" customWidth="1"/>
    <col min="33" max="33" width="20.5703125" customWidth="1"/>
    <col min="34" max="34" width="6" customWidth="1"/>
    <col min="35" max="35" width="5.7109375" customWidth="1"/>
    <col min="36" max="36" width="4" customWidth="1"/>
    <col min="37" max="37" width="20.5703125" customWidth="1"/>
    <col min="38" max="39" width="4.7109375" customWidth="1"/>
    <col min="40" max="40" width="20.5703125" customWidth="1"/>
    <col min="41" max="41" width="5.7109375" customWidth="1"/>
    <col min="42" max="42" width="5.5703125" customWidth="1"/>
    <col min="43" max="43" width="4.140625" customWidth="1"/>
    <col min="44" max="44" width="20.85546875" customWidth="1"/>
    <col min="45" max="46" width="5" customWidth="1"/>
    <col min="47" max="47" width="20.85546875" customWidth="1"/>
    <col min="48" max="49" width="5" customWidth="1"/>
    <col min="50" max="50" width="3.85546875" customWidth="1"/>
    <col min="51" max="51" width="18.28515625" customWidth="1"/>
    <col min="52" max="53" width="4.5703125" customWidth="1"/>
    <col min="54" max="54" width="18.28515625" customWidth="1"/>
    <col min="55" max="55" width="5.7109375" customWidth="1"/>
    <col min="56" max="56" width="5.5703125" customWidth="1"/>
  </cols>
  <sheetData>
    <row r="1" spans="1:56" ht="12.75" customHeight="1">
      <c r="B1" s="51" t="s">
        <v>4</v>
      </c>
      <c r="C1" s="10"/>
      <c r="D1" s="10"/>
      <c r="F1" s="52" t="s">
        <v>47</v>
      </c>
      <c r="G1" s="52" t="s">
        <v>83</v>
      </c>
      <c r="I1" s="51" t="s">
        <v>5</v>
      </c>
      <c r="M1" s="52" t="s">
        <v>47</v>
      </c>
      <c r="N1" s="52" t="s">
        <v>83</v>
      </c>
      <c r="P1" s="51" t="s">
        <v>6</v>
      </c>
      <c r="T1" s="52" t="s">
        <v>47</v>
      </c>
      <c r="U1" s="52" t="s">
        <v>83</v>
      </c>
      <c r="V1" s="52"/>
      <c r="W1" s="51" t="s">
        <v>7</v>
      </c>
      <c r="AA1" s="52" t="s">
        <v>47</v>
      </c>
      <c r="AB1" s="52" t="s">
        <v>83</v>
      </c>
      <c r="AD1" s="53" t="s">
        <v>8</v>
      </c>
      <c r="AH1" s="52" t="s">
        <v>47</v>
      </c>
      <c r="AI1" s="52" t="s">
        <v>83</v>
      </c>
      <c r="AJ1" s="52"/>
      <c r="AK1" s="51" t="s">
        <v>9</v>
      </c>
      <c r="AO1" s="52" t="s">
        <v>47</v>
      </c>
      <c r="AP1" s="52" t="s">
        <v>83</v>
      </c>
      <c r="AR1" s="53" t="s">
        <v>10</v>
      </c>
      <c r="AS1" s="10"/>
      <c r="AT1" s="10"/>
      <c r="AV1" s="52" t="s">
        <v>47</v>
      </c>
      <c r="AW1" s="52" t="s">
        <v>83</v>
      </c>
      <c r="AY1" s="53" t="s">
        <v>11</v>
      </c>
      <c r="AZ1" s="10"/>
      <c r="BA1" s="10"/>
      <c r="BC1" s="52" t="s">
        <v>47</v>
      </c>
      <c r="BD1" s="52" t="s">
        <v>83</v>
      </c>
    </row>
    <row r="2" spans="1:56" ht="12.75" customHeight="1">
      <c r="B2" s="179" t="s">
        <v>136</v>
      </c>
      <c r="C2" s="179"/>
      <c r="D2" s="179"/>
      <c r="E2" s="179"/>
      <c r="F2" s="52"/>
      <c r="G2" s="52"/>
      <c r="I2" s="179" t="s">
        <v>195</v>
      </c>
      <c r="J2" s="179"/>
      <c r="K2" s="179"/>
      <c r="L2" s="179"/>
      <c r="P2" s="179" t="s">
        <v>195</v>
      </c>
      <c r="Q2" s="179"/>
      <c r="R2" s="179"/>
      <c r="S2" s="179"/>
      <c r="W2" s="179" t="s">
        <v>195</v>
      </c>
      <c r="X2" s="179"/>
      <c r="Y2" s="179"/>
      <c r="Z2" s="179"/>
      <c r="AD2" s="179" t="s">
        <v>195</v>
      </c>
      <c r="AE2" s="179"/>
      <c r="AF2" s="179"/>
      <c r="AG2" s="179"/>
      <c r="AK2" s="179" t="s">
        <v>136</v>
      </c>
      <c r="AL2" s="179"/>
      <c r="AM2" s="179"/>
      <c r="AN2" s="179"/>
      <c r="AO2" s="52"/>
      <c r="AP2" s="52"/>
      <c r="AR2" s="179" t="s">
        <v>195</v>
      </c>
      <c r="AS2" s="179"/>
      <c r="AT2" s="179"/>
      <c r="AU2" s="179"/>
      <c r="AV2" s="52"/>
      <c r="AW2" s="52"/>
      <c r="AY2" s="179" t="s">
        <v>195</v>
      </c>
      <c r="AZ2" s="179"/>
      <c r="BA2" s="179"/>
      <c r="BB2" s="179"/>
    </row>
    <row r="3" spans="1:56" ht="12.75" customHeight="1">
      <c r="A3" s="21">
        <v>1</v>
      </c>
      <c r="B3" s="54" t="s">
        <v>18</v>
      </c>
      <c r="C3" s="56">
        <v>52</v>
      </c>
      <c r="D3" s="55">
        <v>0</v>
      </c>
      <c r="E3" s="54" t="s">
        <v>19</v>
      </c>
      <c r="F3" s="52"/>
      <c r="G3" s="52"/>
      <c r="I3" s="54" t="s">
        <v>149</v>
      </c>
      <c r="J3" s="55">
        <v>0</v>
      </c>
      <c r="K3" s="56">
        <v>55</v>
      </c>
      <c r="L3" s="54" t="s">
        <v>15</v>
      </c>
      <c r="M3" s="52"/>
      <c r="N3" s="52"/>
      <c r="P3" s="54" t="s">
        <v>19</v>
      </c>
      <c r="Q3" s="55">
        <v>181</v>
      </c>
      <c r="R3" s="56">
        <v>183</v>
      </c>
      <c r="S3" s="54" t="s">
        <v>202</v>
      </c>
      <c r="T3" s="52"/>
      <c r="U3" s="52"/>
      <c r="W3" s="54" t="s">
        <v>151</v>
      </c>
      <c r="X3" s="55">
        <v>56</v>
      </c>
      <c r="Y3" s="56">
        <v>391</v>
      </c>
      <c r="Z3" s="54" t="s">
        <v>244</v>
      </c>
      <c r="AA3" s="52">
        <f t="shared" ref="AA3" si="0">X3+Y3</f>
        <v>447</v>
      </c>
      <c r="AB3" s="52"/>
      <c r="AD3" s="54" t="s">
        <v>18</v>
      </c>
      <c r="AE3" s="56">
        <v>80</v>
      </c>
      <c r="AF3" s="55">
        <v>0</v>
      </c>
      <c r="AG3" s="54" t="s">
        <v>269</v>
      </c>
      <c r="AH3" s="52"/>
      <c r="AI3" s="52"/>
      <c r="AK3" s="54" t="s">
        <v>15</v>
      </c>
      <c r="AL3" s="56">
        <v>96</v>
      </c>
      <c r="AM3" s="55">
        <v>0</v>
      </c>
      <c r="AN3" s="54" t="s">
        <v>313</v>
      </c>
      <c r="AO3" s="52"/>
      <c r="AP3" s="52"/>
      <c r="AR3" s="54" t="s">
        <v>315</v>
      </c>
      <c r="AS3" s="55">
        <v>82</v>
      </c>
      <c r="AT3" s="56">
        <v>100</v>
      </c>
      <c r="AU3" s="54" t="s">
        <v>313</v>
      </c>
      <c r="AV3" s="52"/>
      <c r="AW3" s="52"/>
      <c r="AY3" s="54" t="s">
        <v>150</v>
      </c>
      <c r="AZ3" s="55">
        <v>21</v>
      </c>
      <c r="BA3" s="56">
        <v>39</v>
      </c>
      <c r="BB3" s="54" t="s">
        <v>18</v>
      </c>
      <c r="BC3" s="52"/>
      <c r="BD3" s="52"/>
    </row>
    <row r="4" spans="1:56" ht="12.75" customHeight="1">
      <c r="A4" s="21">
        <v>2</v>
      </c>
      <c r="B4" s="54" t="s">
        <v>17</v>
      </c>
      <c r="C4" s="55">
        <v>26</v>
      </c>
      <c r="D4" s="56">
        <v>133</v>
      </c>
      <c r="E4" s="54" t="s">
        <v>16</v>
      </c>
      <c r="F4" s="52"/>
      <c r="G4" s="52"/>
      <c r="I4" s="54" t="s">
        <v>19</v>
      </c>
      <c r="J4" s="56">
        <v>87</v>
      </c>
      <c r="K4" s="55">
        <v>0</v>
      </c>
      <c r="L4" s="54" t="s">
        <v>151</v>
      </c>
      <c r="M4" s="52"/>
      <c r="N4" s="52"/>
      <c r="P4" s="54" t="s">
        <v>17</v>
      </c>
      <c r="Q4" s="55">
        <v>13</v>
      </c>
      <c r="R4" s="56">
        <v>42</v>
      </c>
      <c r="S4" s="54" t="s">
        <v>200</v>
      </c>
      <c r="T4" s="52"/>
      <c r="U4" s="52"/>
      <c r="W4" s="54" t="s">
        <v>19</v>
      </c>
      <c r="X4" s="55">
        <v>44</v>
      </c>
      <c r="Y4" s="56">
        <v>220</v>
      </c>
      <c r="Z4" s="54" t="s">
        <v>200</v>
      </c>
      <c r="AA4" s="52"/>
      <c r="AB4" s="52"/>
      <c r="AD4" s="54" t="s">
        <v>267</v>
      </c>
      <c r="AE4" s="56">
        <v>118</v>
      </c>
      <c r="AF4" s="55">
        <v>82</v>
      </c>
      <c r="AG4" s="54" t="s">
        <v>150</v>
      </c>
      <c r="AH4" s="52"/>
      <c r="AI4" s="52"/>
      <c r="AK4" s="54" t="s">
        <v>19</v>
      </c>
      <c r="AL4" s="55">
        <v>0</v>
      </c>
      <c r="AM4" s="56">
        <v>114</v>
      </c>
      <c r="AN4" s="54" t="s">
        <v>17</v>
      </c>
      <c r="AO4" s="52"/>
      <c r="AP4" s="52"/>
      <c r="AR4" s="54" t="s">
        <v>19</v>
      </c>
      <c r="AS4" s="55">
        <v>0</v>
      </c>
      <c r="AT4" s="56">
        <v>14</v>
      </c>
      <c r="AU4" s="54" t="s">
        <v>152</v>
      </c>
      <c r="AV4" s="52"/>
      <c r="AW4" s="52"/>
      <c r="AY4" s="54" t="s">
        <v>15</v>
      </c>
      <c r="AZ4" s="56">
        <v>75</v>
      </c>
      <c r="BA4" s="55">
        <v>27</v>
      </c>
      <c r="BB4" s="54" t="s">
        <v>313</v>
      </c>
      <c r="BC4" s="52"/>
      <c r="BD4" s="52"/>
    </row>
    <row r="5" spans="1:56" ht="12.75" customHeight="1">
      <c r="A5" s="21">
        <v>3</v>
      </c>
      <c r="B5" s="54" t="s">
        <v>15</v>
      </c>
      <c r="C5" s="56">
        <v>135</v>
      </c>
      <c r="D5" s="55">
        <v>48</v>
      </c>
      <c r="E5" s="54" t="s">
        <v>19</v>
      </c>
      <c r="F5" s="52"/>
      <c r="G5" s="52"/>
      <c r="I5" s="54" t="s">
        <v>15</v>
      </c>
      <c r="J5" s="56">
        <v>233</v>
      </c>
      <c r="K5" s="55">
        <v>35</v>
      </c>
      <c r="L5" s="54" t="s">
        <v>18</v>
      </c>
      <c r="M5" s="52"/>
      <c r="N5" s="52"/>
      <c r="P5" s="54" t="s">
        <v>201</v>
      </c>
      <c r="Q5" s="55">
        <v>0</v>
      </c>
      <c r="R5" s="55">
        <v>0</v>
      </c>
      <c r="S5" s="54" t="s">
        <v>202</v>
      </c>
      <c r="T5" s="52"/>
      <c r="U5" s="52"/>
      <c r="W5" s="54" t="s">
        <v>17</v>
      </c>
      <c r="X5" s="55">
        <v>50</v>
      </c>
      <c r="Y5" s="56">
        <v>59</v>
      </c>
      <c r="Z5" s="54" t="s">
        <v>243</v>
      </c>
      <c r="AA5" s="52"/>
      <c r="AB5" s="52"/>
      <c r="AD5" s="54" t="s">
        <v>19</v>
      </c>
      <c r="AE5" s="56">
        <v>163</v>
      </c>
      <c r="AF5" s="55">
        <v>0</v>
      </c>
      <c r="AG5" s="54" t="s">
        <v>264</v>
      </c>
      <c r="AH5" s="52"/>
      <c r="AI5" s="52"/>
      <c r="AK5" s="54" t="s">
        <v>16</v>
      </c>
      <c r="AL5" s="56">
        <v>108</v>
      </c>
      <c r="AM5" s="55">
        <v>44</v>
      </c>
      <c r="AN5" s="54" t="s">
        <v>18</v>
      </c>
      <c r="AO5" s="52"/>
      <c r="AP5" s="52"/>
      <c r="AR5" s="54" t="s">
        <v>17</v>
      </c>
      <c r="AS5" s="55">
        <v>62</v>
      </c>
      <c r="AT5" s="56">
        <v>126</v>
      </c>
      <c r="AU5" s="54" t="s">
        <v>313</v>
      </c>
      <c r="AV5" s="52"/>
      <c r="AW5" s="52"/>
      <c r="AY5" s="54" t="s">
        <v>315</v>
      </c>
      <c r="AZ5" s="56">
        <v>71</v>
      </c>
      <c r="BA5" s="55">
        <v>0</v>
      </c>
      <c r="BB5" s="54" t="s">
        <v>18</v>
      </c>
      <c r="BC5" s="52"/>
      <c r="BD5" s="52"/>
    </row>
    <row r="6" spans="1:56" ht="12.75" customHeight="1">
      <c r="A6" s="21">
        <v>4</v>
      </c>
      <c r="B6" s="54" t="s">
        <v>18</v>
      </c>
      <c r="C6" s="56">
        <v>40</v>
      </c>
      <c r="D6" s="55">
        <v>30</v>
      </c>
      <c r="E6" s="54" t="s">
        <v>17</v>
      </c>
      <c r="F6" s="52"/>
      <c r="G6" s="52"/>
      <c r="I6" s="54" t="s">
        <v>149</v>
      </c>
      <c r="J6" s="56">
        <v>51</v>
      </c>
      <c r="K6" s="55">
        <v>37</v>
      </c>
      <c r="L6" s="54" t="s">
        <v>151</v>
      </c>
      <c r="M6" s="52"/>
      <c r="N6" s="52"/>
      <c r="P6" s="54" t="s">
        <v>19</v>
      </c>
      <c r="Q6" s="56">
        <v>42</v>
      </c>
      <c r="R6" s="55">
        <v>24</v>
      </c>
      <c r="S6" s="54" t="s">
        <v>17</v>
      </c>
      <c r="T6" s="52"/>
      <c r="U6" s="52"/>
      <c r="W6" s="54" t="s">
        <v>244</v>
      </c>
      <c r="X6" s="55">
        <v>132</v>
      </c>
      <c r="Y6" s="56">
        <v>210</v>
      </c>
      <c r="Z6" s="54" t="s">
        <v>200</v>
      </c>
      <c r="AA6" s="52"/>
      <c r="AB6" s="52"/>
      <c r="AD6" s="54" t="s">
        <v>269</v>
      </c>
      <c r="AE6" s="55">
        <v>25</v>
      </c>
      <c r="AF6" s="56">
        <v>57</v>
      </c>
      <c r="AG6" s="54" t="s">
        <v>150</v>
      </c>
      <c r="AH6" s="52"/>
      <c r="AI6" s="52"/>
      <c r="AK6" s="54" t="s">
        <v>313</v>
      </c>
      <c r="AL6" s="56">
        <v>122</v>
      </c>
      <c r="AM6" s="55">
        <v>0</v>
      </c>
      <c r="AN6" s="54" t="s">
        <v>17</v>
      </c>
      <c r="AO6" s="52"/>
      <c r="AP6" s="52"/>
      <c r="AR6" s="54" t="s">
        <v>315</v>
      </c>
      <c r="AS6" s="56">
        <v>76</v>
      </c>
      <c r="AT6" s="55">
        <v>22</v>
      </c>
      <c r="AU6" s="54" t="s">
        <v>19</v>
      </c>
      <c r="AV6" s="52"/>
      <c r="AW6" s="52"/>
      <c r="AY6" s="54" t="s">
        <v>150</v>
      </c>
      <c r="AZ6" s="56">
        <v>125</v>
      </c>
      <c r="BA6" s="55">
        <v>21</v>
      </c>
      <c r="BB6" s="54" t="s">
        <v>15</v>
      </c>
      <c r="BC6" s="52"/>
      <c r="BD6" s="52"/>
    </row>
    <row r="7" spans="1:56" ht="12.75" customHeight="1">
      <c r="A7" s="21">
        <v>5</v>
      </c>
      <c r="B7" s="54" t="s">
        <v>15</v>
      </c>
      <c r="C7" s="55">
        <v>65</v>
      </c>
      <c r="D7" s="56">
        <v>185</v>
      </c>
      <c r="E7" s="54" t="s">
        <v>16</v>
      </c>
      <c r="F7" s="52"/>
      <c r="G7" s="52"/>
      <c r="I7" s="54" t="s">
        <v>18</v>
      </c>
      <c r="J7" s="55">
        <v>33</v>
      </c>
      <c r="K7" s="56">
        <v>164</v>
      </c>
      <c r="L7" s="54" t="s">
        <v>19</v>
      </c>
      <c r="M7" s="52"/>
      <c r="N7" s="52"/>
      <c r="P7" s="54" t="s">
        <v>201</v>
      </c>
      <c r="Q7" s="55">
        <v>0</v>
      </c>
      <c r="R7" s="56">
        <v>20</v>
      </c>
      <c r="S7" s="54" t="s">
        <v>200</v>
      </c>
      <c r="T7" s="52"/>
      <c r="U7" s="52"/>
      <c r="W7" s="54" t="s">
        <v>151</v>
      </c>
      <c r="X7" s="55">
        <v>31</v>
      </c>
      <c r="Y7" s="56">
        <v>63</v>
      </c>
      <c r="Z7" s="54" t="s">
        <v>243</v>
      </c>
      <c r="AA7" s="52"/>
      <c r="AB7" s="52"/>
      <c r="AD7" s="54" t="s">
        <v>18</v>
      </c>
      <c r="AE7" s="56">
        <v>62</v>
      </c>
      <c r="AF7" s="55">
        <v>13</v>
      </c>
      <c r="AG7" s="54" t="s">
        <v>264</v>
      </c>
      <c r="AH7" s="52"/>
      <c r="AI7" s="52"/>
      <c r="AK7" s="54" t="s">
        <v>15</v>
      </c>
      <c r="AL7" s="55">
        <v>0</v>
      </c>
      <c r="AM7" s="55">
        <v>0</v>
      </c>
      <c r="AN7" s="54" t="s">
        <v>18</v>
      </c>
      <c r="AO7" s="52"/>
      <c r="AP7" s="52"/>
      <c r="AR7" s="54" t="s">
        <v>17</v>
      </c>
      <c r="AS7" s="55">
        <v>118</v>
      </c>
      <c r="AT7" s="56">
        <v>150</v>
      </c>
      <c r="AU7" s="54" t="s">
        <v>152</v>
      </c>
      <c r="AV7" s="52"/>
      <c r="AW7" s="52"/>
      <c r="AY7" s="54" t="s">
        <v>315</v>
      </c>
      <c r="AZ7" s="56">
        <v>66</v>
      </c>
      <c r="BA7" s="55">
        <v>56</v>
      </c>
      <c r="BB7" s="54" t="s">
        <v>313</v>
      </c>
      <c r="BC7" s="52"/>
      <c r="BD7" s="52"/>
    </row>
    <row r="8" spans="1:56" ht="12.75" customHeight="1">
      <c r="A8" s="21">
        <v>6</v>
      </c>
      <c r="B8" s="54" t="s">
        <v>17</v>
      </c>
      <c r="C8" s="55">
        <v>23</v>
      </c>
      <c r="D8" s="56">
        <v>63</v>
      </c>
      <c r="E8" s="54" t="s">
        <v>19</v>
      </c>
      <c r="F8" s="52"/>
      <c r="G8" s="52"/>
      <c r="I8" s="54" t="s">
        <v>151</v>
      </c>
      <c r="J8" s="55">
        <v>0</v>
      </c>
      <c r="K8" s="56">
        <v>197</v>
      </c>
      <c r="L8" s="54" t="s">
        <v>15</v>
      </c>
      <c r="M8" s="52"/>
      <c r="N8" s="52"/>
      <c r="P8" s="54" t="s">
        <v>17</v>
      </c>
      <c r="Q8" s="55">
        <v>0</v>
      </c>
      <c r="R8" s="56">
        <v>16</v>
      </c>
      <c r="S8" s="54" t="s">
        <v>202</v>
      </c>
      <c r="T8" s="52"/>
      <c r="U8" s="52"/>
      <c r="W8" s="54" t="s">
        <v>17</v>
      </c>
      <c r="X8" s="56">
        <v>88</v>
      </c>
      <c r="Y8" s="55">
        <v>85</v>
      </c>
      <c r="Z8" s="54" t="s">
        <v>19</v>
      </c>
      <c r="AA8" s="52"/>
      <c r="AB8" s="52"/>
      <c r="AD8" s="54" t="s">
        <v>19</v>
      </c>
      <c r="AE8" s="55">
        <v>69</v>
      </c>
      <c r="AF8" s="56">
        <v>119</v>
      </c>
      <c r="AG8" s="54" t="s">
        <v>267</v>
      </c>
      <c r="AH8" s="52"/>
      <c r="AI8" s="52"/>
      <c r="AK8" s="54" t="s">
        <v>16</v>
      </c>
      <c r="AL8" s="56">
        <v>272</v>
      </c>
      <c r="AM8" s="55">
        <v>53</v>
      </c>
      <c r="AN8" s="54" t="s">
        <v>19</v>
      </c>
      <c r="AO8" s="52"/>
      <c r="AP8" s="52"/>
      <c r="AR8" s="54" t="s">
        <v>19</v>
      </c>
      <c r="AS8" s="55">
        <v>0</v>
      </c>
      <c r="AT8" s="56">
        <v>146</v>
      </c>
      <c r="AU8" s="54" t="s">
        <v>313</v>
      </c>
      <c r="AV8" s="52"/>
      <c r="AW8" s="52"/>
      <c r="AY8" s="54" t="s">
        <v>15</v>
      </c>
      <c r="AZ8" s="55">
        <v>63</v>
      </c>
      <c r="BA8" s="56">
        <v>165</v>
      </c>
      <c r="BB8" s="54" t="s">
        <v>18</v>
      </c>
      <c r="BC8" s="52"/>
      <c r="BD8" s="52"/>
    </row>
    <row r="9" spans="1:56" ht="12.75" customHeight="1">
      <c r="A9" s="21">
        <v>7</v>
      </c>
      <c r="B9" s="54" t="s">
        <v>18</v>
      </c>
      <c r="C9" s="55">
        <v>105</v>
      </c>
      <c r="D9" s="56">
        <v>254</v>
      </c>
      <c r="E9" s="54" t="s">
        <v>16</v>
      </c>
      <c r="F9" s="52"/>
      <c r="G9" s="52"/>
      <c r="I9" s="54" t="s">
        <v>149</v>
      </c>
      <c r="J9" s="55">
        <v>26</v>
      </c>
      <c r="K9" s="56">
        <v>49</v>
      </c>
      <c r="L9" s="54" t="s">
        <v>19</v>
      </c>
      <c r="M9" s="52"/>
      <c r="N9" s="52"/>
      <c r="P9" s="54" t="s">
        <v>19</v>
      </c>
      <c r="Q9" s="55">
        <v>0</v>
      </c>
      <c r="R9" s="56">
        <v>33</v>
      </c>
      <c r="S9" s="54" t="s">
        <v>200</v>
      </c>
      <c r="T9" s="52"/>
      <c r="U9" s="52"/>
      <c r="W9" s="54" t="s">
        <v>244</v>
      </c>
      <c r="X9" s="55">
        <v>23</v>
      </c>
      <c r="Y9" s="56">
        <v>26</v>
      </c>
      <c r="Z9" s="54" t="s">
        <v>243</v>
      </c>
      <c r="AA9" s="52"/>
      <c r="AB9" s="52"/>
      <c r="AD9" s="54" t="s">
        <v>269</v>
      </c>
      <c r="AE9" s="56">
        <v>271</v>
      </c>
      <c r="AF9" s="55">
        <v>13</v>
      </c>
      <c r="AG9" s="54" t="s">
        <v>264</v>
      </c>
      <c r="AH9" s="52"/>
      <c r="AI9" s="52"/>
      <c r="AK9" s="54" t="s">
        <v>313</v>
      </c>
      <c r="AL9" s="56">
        <v>30</v>
      </c>
      <c r="AM9" s="55">
        <v>0</v>
      </c>
      <c r="AN9" s="54" t="s">
        <v>18</v>
      </c>
      <c r="AO9" s="52"/>
      <c r="AP9" s="52"/>
      <c r="AR9" s="54" t="s">
        <v>315</v>
      </c>
      <c r="AS9" s="56">
        <v>122</v>
      </c>
      <c r="AT9" s="55">
        <v>0</v>
      </c>
      <c r="AU9" s="54" t="s">
        <v>152</v>
      </c>
      <c r="AV9" s="52"/>
      <c r="AW9" s="52"/>
      <c r="AY9" s="54" t="s">
        <v>150</v>
      </c>
      <c r="AZ9" s="55">
        <v>14</v>
      </c>
      <c r="BA9" s="56">
        <v>80</v>
      </c>
      <c r="BB9" s="54" t="s">
        <v>313</v>
      </c>
      <c r="BC9" s="52"/>
      <c r="BD9" s="52"/>
    </row>
    <row r="10" spans="1:56" ht="12.75" customHeight="1">
      <c r="A10" s="21">
        <v>8</v>
      </c>
      <c r="B10" s="54" t="s">
        <v>15</v>
      </c>
      <c r="C10" s="56">
        <v>284</v>
      </c>
      <c r="D10" s="55">
        <v>111</v>
      </c>
      <c r="E10" s="54" t="s">
        <v>17</v>
      </c>
      <c r="F10" s="52">
        <f>C10+D10</f>
        <v>395</v>
      </c>
      <c r="G10" s="52">
        <f>ABS(C10-D10)</f>
        <v>173</v>
      </c>
      <c r="I10" s="54" t="s">
        <v>18</v>
      </c>
      <c r="J10" s="55">
        <v>0</v>
      </c>
      <c r="K10" s="56">
        <v>12</v>
      </c>
      <c r="L10" s="54" t="s">
        <v>151</v>
      </c>
      <c r="M10" s="52"/>
      <c r="N10" s="52"/>
      <c r="P10" s="54" t="s">
        <v>201</v>
      </c>
      <c r="Q10" s="55">
        <v>0</v>
      </c>
      <c r="R10" s="56">
        <v>32</v>
      </c>
      <c r="S10" s="54" t="s">
        <v>17</v>
      </c>
      <c r="T10" s="52"/>
      <c r="U10" s="52"/>
      <c r="W10" s="54" t="s">
        <v>17</v>
      </c>
      <c r="X10" s="55">
        <v>57</v>
      </c>
      <c r="Y10" s="56">
        <v>227</v>
      </c>
      <c r="Z10" s="54" t="s">
        <v>200</v>
      </c>
      <c r="AA10" s="52"/>
      <c r="AB10" s="52"/>
      <c r="AD10" s="54" t="s">
        <v>19</v>
      </c>
      <c r="AE10" s="55">
        <v>109</v>
      </c>
      <c r="AF10" s="56">
        <v>247</v>
      </c>
      <c r="AG10" s="54" t="s">
        <v>150</v>
      </c>
      <c r="AH10" s="52"/>
      <c r="AI10" s="52"/>
      <c r="AK10" s="54" t="s">
        <v>16</v>
      </c>
      <c r="AL10" s="56">
        <v>382</v>
      </c>
      <c r="AM10" s="55">
        <v>42</v>
      </c>
      <c r="AN10" s="54" t="s">
        <v>17</v>
      </c>
      <c r="AO10" s="52">
        <f t="shared" ref="AO10" si="1">AL10+AM10</f>
        <v>424</v>
      </c>
      <c r="AP10" s="52">
        <f t="shared" ref="AP10" si="2">ABS(AL10-AM10)</f>
        <v>340</v>
      </c>
      <c r="AR10" s="54" t="s">
        <v>17</v>
      </c>
      <c r="AS10" s="55">
        <v>115</v>
      </c>
      <c r="AT10" s="56">
        <v>130</v>
      </c>
      <c r="AU10" s="54" t="s">
        <v>19</v>
      </c>
      <c r="AV10" s="52"/>
      <c r="AW10" s="52"/>
      <c r="AY10" s="54" t="s">
        <v>315</v>
      </c>
      <c r="AZ10" s="56">
        <v>90</v>
      </c>
      <c r="BA10" s="55">
        <v>0</v>
      </c>
      <c r="BB10" s="54" t="s">
        <v>15</v>
      </c>
      <c r="BC10" s="52"/>
      <c r="BD10" s="52"/>
    </row>
    <row r="11" spans="1:56" ht="12.75" customHeight="1">
      <c r="A11" s="21">
        <v>9</v>
      </c>
      <c r="B11" s="54" t="s">
        <v>16</v>
      </c>
      <c r="C11" s="56">
        <v>189</v>
      </c>
      <c r="D11" s="55">
        <v>38</v>
      </c>
      <c r="E11" s="54" t="s">
        <v>19</v>
      </c>
      <c r="F11" s="52"/>
      <c r="G11" s="52"/>
      <c r="I11" s="54" t="s">
        <v>19</v>
      </c>
      <c r="J11" s="55">
        <v>20</v>
      </c>
      <c r="K11" s="56">
        <v>32</v>
      </c>
      <c r="L11" s="54" t="s">
        <v>15</v>
      </c>
      <c r="M11" s="52"/>
      <c r="N11" s="52"/>
      <c r="P11" s="54" t="s">
        <v>200</v>
      </c>
      <c r="Q11" s="55">
        <v>104</v>
      </c>
      <c r="R11" s="56">
        <v>107</v>
      </c>
      <c r="S11" s="54" t="s">
        <v>202</v>
      </c>
      <c r="T11" s="52"/>
      <c r="U11" s="52"/>
      <c r="W11" s="54" t="s">
        <v>151</v>
      </c>
      <c r="X11" s="56">
        <v>110</v>
      </c>
      <c r="Y11" s="55">
        <v>76</v>
      </c>
      <c r="Z11" s="54" t="s">
        <v>19</v>
      </c>
      <c r="AA11" s="52"/>
      <c r="AB11" s="52"/>
      <c r="AD11" s="54" t="s">
        <v>18</v>
      </c>
      <c r="AE11" s="55">
        <v>50</v>
      </c>
      <c r="AF11" s="56">
        <v>110</v>
      </c>
      <c r="AG11" s="54" t="s">
        <v>267</v>
      </c>
      <c r="AH11" s="52"/>
      <c r="AI11" s="52"/>
      <c r="AK11" s="54" t="s">
        <v>15</v>
      </c>
      <c r="AL11" s="56">
        <v>150</v>
      </c>
      <c r="AM11" s="55">
        <v>83</v>
      </c>
      <c r="AN11" s="54" t="s">
        <v>19</v>
      </c>
      <c r="AO11" s="52"/>
      <c r="AP11" s="52"/>
      <c r="AR11" s="54" t="s">
        <v>152</v>
      </c>
      <c r="AS11" s="56">
        <v>101</v>
      </c>
      <c r="AT11" s="55">
        <v>54</v>
      </c>
      <c r="AU11" s="54" t="s">
        <v>313</v>
      </c>
      <c r="AV11" s="52"/>
      <c r="AW11" s="52"/>
      <c r="AY11" s="54" t="s">
        <v>313</v>
      </c>
      <c r="AZ11" s="56">
        <v>65</v>
      </c>
      <c r="BA11" s="55">
        <v>48</v>
      </c>
      <c r="BB11" s="54" t="s">
        <v>18</v>
      </c>
      <c r="BC11" s="52"/>
      <c r="BD11" s="52"/>
    </row>
    <row r="12" spans="1:56" ht="12.75" customHeight="1">
      <c r="A12" s="21">
        <v>10</v>
      </c>
      <c r="B12" s="54" t="s">
        <v>15</v>
      </c>
      <c r="C12" s="56">
        <v>228</v>
      </c>
      <c r="D12" s="55">
        <v>90</v>
      </c>
      <c r="E12" s="54" t="s">
        <v>18</v>
      </c>
      <c r="F12" s="52"/>
      <c r="G12" s="52"/>
      <c r="I12" s="54" t="s">
        <v>18</v>
      </c>
      <c r="J12" s="56">
        <v>125</v>
      </c>
      <c r="K12" s="55">
        <v>65</v>
      </c>
      <c r="L12" s="54" t="s">
        <v>149</v>
      </c>
      <c r="M12" s="52"/>
      <c r="N12" s="52"/>
      <c r="P12" s="54" t="s">
        <v>201</v>
      </c>
      <c r="Q12" s="56">
        <v>30</v>
      </c>
      <c r="R12" s="55">
        <v>0</v>
      </c>
      <c r="S12" s="54" t="s">
        <v>19</v>
      </c>
      <c r="T12" s="52"/>
      <c r="U12" s="52"/>
      <c r="W12" s="54" t="s">
        <v>244</v>
      </c>
      <c r="X12" s="56">
        <v>137</v>
      </c>
      <c r="Y12" s="55">
        <v>52</v>
      </c>
      <c r="Z12" s="54" t="s">
        <v>17</v>
      </c>
      <c r="AA12" s="52"/>
      <c r="AB12" s="52"/>
      <c r="AD12" s="54" t="s">
        <v>269</v>
      </c>
      <c r="AE12" s="56">
        <v>62</v>
      </c>
      <c r="AF12" s="55">
        <v>0</v>
      </c>
      <c r="AG12" s="54" t="s">
        <v>19</v>
      </c>
      <c r="AH12" s="52"/>
      <c r="AI12" s="52"/>
      <c r="AK12" s="54" t="s">
        <v>313</v>
      </c>
      <c r="AL12" s="56">
        <v>30</v>
      </c>
      <c r="AM12" s="55">
        <v>0</v>
      </c>
      <c r="AN12" s="54" t="s">
        <v>16</v>
      </c>
      <c r="AO12" s="52"/>
      <c r="AP12" s="52"/>
      <c r="AR12" s="54" t="s">
        <v>17</v>
      </c>
      <c r="AS12" s="55">
        <v>0</v>
      </c>
      <c r="AT12" s="55">
        <v>0</v>
      </c>
      <c r="AU12" s="54" t="s">
        <v>315</v>
      </c>
      <c r="AV12" s="52"/>
      <c r="AW12" s="52"/>
      <c r="AY12" s="54" t="s">
        <v>315</v>
      </c>
      <c r="AZ12" s="56">
        <v>75</v>
      </c>
      <c r="BA12" s="55">
        <v>58</v>
      </c>
      <c r="BB12" s="54" t="s">
        <v>150</v>
      </c>
      <c r="BC12" s="52"/>
      <c r="BD12" s="52"/>
    </row>
    <row r="13" spans="1:56" ht="12.75" customHeight="1">
      <c r="I13" s="179" t="s">
        <v>196</v>
      </c>
      <c r="J13" s="179"/>
      <c r="K13" s="179"/>
      <c r="L13" s="179"/>
      <c r="M13" s="52"/>
      <c r="N13" s="52"/>
      <c r="P13" s="179" t="s">
        <v>196</v>
      </c>
      <c r="Q13" s="179"/>
      <c r="R13" s="179"/>
      <c r="S13" s="179"/>
      <c r="T13" s="52"/>
      <c r="U13" s="52"/>
      <c r="W13" s="54" t="s">
        <v>19</v>
      </c>
      <c r="X13" s="55">
        <v>15</v>
      </c>
      <c r="Y13" s="56">
        <v>25</v>
      </c>
      <c r="Z13" s="54" t="s">
        <v>243</v>
      </c>
      <c r="AA13" s="52"/>
      <c r="AB13" s="52"/>
      <c r="AD13" s="54" t="s">
        <v>267</v>
      </c>
      <c r="AE13" s="55">
        <v>0</v>
      </c>
      <c r="AF13" s="56">
        <v>21</v>
      </c>
      <c r="AG13" s="54" t="s">
        <v>264</v>
      </c>
      <c r="AH13" s="52"/>
      <c r="AI13" s="52"/>
      <c r="AK13" s="54" t="s">
        <v>19</v>
      </c>
      <c r="AL13" s="55">
        <v>0</v>
      </c>
      <c r="AM13" s="56">
        <v>26</v>
      </c>
      <c r="AN13" s="54" t="s">
        <v>18</v>
      </c>
      <c r="AO13" s="52"/>
      <c r="AP13" s="52"/>
      <c r="AR13" s="179" t="s">
        <v>196</v>
      </c>
      <c r="AS13" s="179"/>
      <c r="AT13" s="179"/>
      <c r="AU13" s="179"/>
      <c r="AV13" s="52"/>
      <c r="AW13" s="52"/>
      <c r="AY13" s="179" t="s">
        <v>196</v>
      </c>
      <c r="AZ13" s="179"/>
      <c r="BA13" s="179"/>
      <c r="BB13" s="179"/>
      <c r="BC13" s="52"/>
      <c r="BD13" s="52"/>
    </row>
    <row r="14" spans="1:56" ht="12.75" customHeight="1">
      <c r="F14" s="52"/>
      <c r="G14" s="52"/>
      <c r="I14" s="54" t="s">
        <v>17</v>
      </c>
      <c r="J14" s="56">
        <v>161</v>
      </c>
      <c r="K14" s="55">
        <v>26</v>
      </c>
      <c r="L14" s="54" t="s">
        <v>150</v>
      </c>
      <c r="M14" s="52"/>
      <c r="N14" s="52"/>
      <c r="P14" s="54" t="s">
        <v>203</v>
      </c>
      <c r="Q14" s="55">
        <v>15</v>
      </c>
      <c r="R14" s="56">
        <v>236</v>
      </c>
      <c r="S14" s="54" t="s">
        <v>205</v>
      </c>
      <c r="T14" s="52"/>
      <c r="U14" s="52"/>
      <c r="W14" s="54" t="s">
        <v>151</v>
      </c>
      <c r="X14" s="55">
        <v>18</v>
      </c>
      <c r="Y14" s="56">
        <v>262</v>
      </c>
      <c r="Z14" s="54" t="s">
        <v>200</v>
      </c>
      <c r="AA14" s="52"/>
      <c r="AB14" s="52"/>
      <c r="AD14" s="54" t="s">
        <v>18</v>
      </c>
      <c r="AE14" s="56">
        <v>68</v>
      </c>
      <c r="AF14" s="55">
        <v>15</v>
      </c>
      <c r="AG14" s="54" t="s">
        <v>150</v>
      </c>
      <c r="AH14" s="52"/>
      <c r="AI14" s="52"/>
      <c r="AK14" s="54" t="s">
        <v>15</v>
      </c>
      <c r="AL14" s="56">
        <v>280</v>
      </c>
      <c r="AM14" s="55">
        <v>49</v>
      </c>
      <c r="AN14" s="54" t="s">
        <v>17</v>
      </c>
      <c r="AO14" s="52"/>
      <c r="AP14" s="52"/>
      <c r="AR14" s="54" t="s">
        <v>148</v>
      </c>
      <c r="AS14" s="56">
        <v>226</v>
      </c>
      <c r="AT14" s="55">
        <v>99</v>
      </c>
      <c r="AU14" s="54" t="s">
        <v>18</v>
      </c>
      <c r="AV14" s="52"/>
      <c r="AW14" s="52"/>
      <c r="AY14" s="54" t="s">
        <v>149</v>
      </c>
      <c r="AZ14" s="55">
        <v>0</v>
      </c>
      <c r="BA14" s="56">
        <v>221</v>
      </c>
      <c r="BB14" s="54" t="s">
        <v>17</v>
      </c>
      <c r="BC14" s="52"/>
      <c r="BD14" s="52"/>
    </row>
    <row r="15" spans="1:56" ht="12.75" customHeight="1">
      <c r="I15" s="54" t="s">
        <v>16</v>
      </c>
      <c r="J15" s="56">
        <v>196</v>
      </c>
      <c r="K15" s="55">
        <v>0</v>
      </c>
      <c r="L15" s="54" t="s">
        <v>148</v>
      </c>
      <c r="M15" s="52"/>
      <c r="N15" s="52"/>
      <c r="P15" s="54" t="s">
        <v>16</v>
      </c>
      <c r="Q15" s="56">
        <v>113</v>
      </c>
      <c r="R15" s="55">
        <v>0</v>
      </c>
      <c r="S15" s="54" t="s">
        <v>204</v>
      </c>
      <c r="T15" s="52"/>
      <c r="U15" s="52"/>
      <c r="W15" s="54" t="s">
        <v>244</v>
      </c>
      <c r="X15" s="56">
        <v>367</v>
      </c>
      <c r="Y15" s="55">
        <v>0</v>
      </c>
      <c r="Z15" s="54" t="s">
        <v>19</v>
      </c>
      <c r="AA15" s="52"/>
      <c r="AB15" s="52">
        <f t="shared" ref="AB15" si="3">ABS(X15-Y15)</f>
        <v>367</v>
      </c>
      <c r="AD15" s="54" t="s">
        <v>269</v>
      </c>
      <c r="AE15" s="55">
        <v>57</v>
      </c>
      <c r="AF15" s="56">
        <v>179</v>
      </c>
      <c r="AG15" s="54" t="s">
        <v>267</v>
      </c>
      <c r="AH15" s="52"/>
      <c r="AI15" s="52"/>
      <c r="AK15" s="54" t="s">
        <v>313</v>
      </c>
      <c r="AL15" s="56">
        <v>56</v>
      </c>
      <c r="AM15" s="55">
        <v>0</v>
      </c>
      <c r="AN15" s="54" t="s">
        <v>19</v>
      </c>
      <c r="AO15" s="52"/>
      <c r="AP15" s="52"/>
      <c r="AR15" s="54" t="s">
        <v>316</v>
      </c>
      <c r="AS15" s="55">
        <v>0</v>
      </c>
      <c r="AT15" s="56">
        <v>34</v>
      </c>
      <c r="AU15" s="54" t="s">
        <v>314</v>
      </c>
      <c r="AV15" s="52"/>
      <c r="AW15" s="52"/>
      <c r="AY15" s="54" t="s">
        <v>19</v>
      </c>
      <c r="AZ15" s="55">
        <v>71</v>
      </c>
      <c r="BA15" s="56">
        <v>100</v>
      </c>
      <c r="BB15" s="54" t="s">
        <v>16</v>
      </c>
      <c r="BC15" s="52"/>
      <c r="BD15" s="52"/>
    </row>
    <row r="16" spans="1:56" ht="12.75" customHeight="1">
      <c r="I16" s="54" t="s">
        <v>17</v>
      </c>
      <c r="J16" s="56">
        <v>95</v>
      </c>
      <c r="K16" s="55">
        <v>16</v>
      </c>
      <c r="L16" s="54" t="s">
        <v>152</v>
      </c>
      <c r="M16" s="52"/>
      <c r="N16" s="52"/>
      <c r="P16" s="54" t="s">
        <v>18</v>
      </c>
      <c r="Q16" s="56">
        <v>57</v>
      </c>
      <c r="R16" s="55">
        <v>46</v>
      </c>
      <c r="S16" s="54" t="s">
        <v>205</v>
      </c>
      <c r="T16" s="52"/>
      <c r="U16" s="52"/>
      <c r="W16" s="54" t="s">
        <v>151</v>
      </c>
      <c r="X16" s="56">
        <v>172</v>
      </c>
      <c r="Y16" s="55">
        <v>16</v>
      </c>
      <c r="Z16" s="54" t="s">
        <v>17</v>
      </c>
      <c r="AA16" s="52"/>
      <c r="AB16" s="52"/>
      <c r="AD16" s="54" t="s">
        <v>18</v>
      </c>
      <c r="AE16" s="55">
        <v>0</v>
      </c>
      <c r="AF16" s="56">
        <v>87</v>
      </c>
      <c r="AG16" s="54" t="s">
        <v>19</v>
      </c>
      <c r="AH16" s="52"/>
      <c r="AI16" s="52"/>
      <c r="AK16" s="54" t="s">
        <v>15</v>
      </c>
      <c r="AL16" s="56">
        <v>230</v>
      </c>
      <c r="AM16" s="55">
        <v>102</v>
      </c>
      <c r="AN16" s="54" t="s">
        <v>16</v>
      </c>
      <c r="AO16" s="52"/>
      <c r="AP16" s="52"/>
      <c r="AR16" s="54" t="s">
        <v>16</v>
      </c>
      <c r="AS16" s="56">
        <v>236</v>
      </c>
      <c r="AT16" s="55">
        <v>121</v>
      </c>
      <c r="AU16" s="54" t="s">
        <v>18</v>
      </c>
      <c r="AV16" s="52"/>
      <c r="AW16" s="52"/>
      <c r="AY16" s="54" t="s">
        <v>149</v>
      </c>
      <c r="AZ16" s="55">
        <v>0</v>
      </c>
      <c r="BA16" s="56">
        <v>91</v>
      </c>
      <c r="BB16" s="54" t="s">
        <v>19</v>
      </c>
      <c r="BC16" s="52"/>
      <c r="BD16" s="52"/>
    </row>
    <row r="17" spans="9:56" ht="12.75" customHeight="1">
      <c r="I17" s="54" t="s">
        <v>16</v>
      </c>
      <c r="J17" s="56">
        <v>164</v>
      </c>
      <c r="K17" s="55">
        <v>45</v>
      </c>
      <c r="L17" s="54" t="s">
        <v>150</v>
      </c>
      <c r="M17" s="52"/>
      <c r="N17" s="52"/>
      <c r="P17" s="54" t="s">
        <v>203</v>
      </c>
      <c r="Q17" s="55">
        <v>104</v>
      </c>
      <c r="R17" s="56">
        <v>301</v>
      </c>
      <c r="S17" s="54" t="s">
        <v>16</v>
      </c>
      <c r="T17" s="52"/>
      <c r="U17" s="52"/>
      <c r="W17" s="54" t="s">
        <v>200</v>
      </c>
      <c r="X17" s="56">
        <v>253</v>
      </c>
      <c r="Y17" s="55">
        <v>73</v>
      </c>
      <c r="Z17" s="54" t="s">
        <v>243</v>
      </c>
      <c r="AA17" s="52"/>
      <c r="AB17" s="52"/>
      <c r="AD17" s="54" t="s">
        <v>150</v>
      </c>
      <c r="AE17" s="56">
        <v>40</v>
      </c>
      <c r="AF17" s="55">
        <v>0</v>
      </c>
      <c r="AG17" s="54" t="s">
        <v>264</v>
      </c>
      <c r="AH17" s="52"/>
      <c r="AI17" s="52"/>
      <c r="AK17" s="54" t="s">
        <v>17</v>
      </c>
      <c r="AL17" s="55">
        <v>77</v>
      </c>
      <c r="AM17" s="56">
        <v>135</v>
      </c>
      <c r="AN17" s="54" t="s">
        <v>18</v>
      </c>
      <c r="AO17" s="52"/>
      <c r="AP17" s="52"/>
      <c r="AR17" s="54" t="s">
        <v>148</v>
      </c>
      <c r="AS17" s="55">
        <v>0</v>
      </c>
      <c r="AT17" s="55">
        <v>0</v>
      </c>
      <c r="AU17" s="54" t="s">
        <v>316</v>
      </c>
      <c r="AV17" s="52"/>
      <c r="AW17" s="52"/>
      <c r="AY17" s="54" t="s">
        <v>17</v>
      </c>
      <c r="AZ17" s="55">
        <v>93</v>
      </c>
      <c r="BA17" s="56">
        <v>99</v>
      </c>
      <c r="BB17" s="54" t="s">
        <v>16</v>
      </c>
      <c r="BC17" s="52"/>
      <c r="BD17" s="52"/>
    </row>
    <row r="18" spans="9:56" ht="12.75" customHeight="1">
      <c r="I18" s="54" t="s">
        <v>152</v>
      </c>
      <c r="J18" s="55">
        <v>0</v>
      </c>
      <c r="K18" s="56">
        <v>50</v>
      </c>
      <c r="L18" s="54" t="s">
        <v>148</v>
      </c>
      <c r="M18" s="52"/>
      <c r="N18" s="52"/>
      <c r="P18" s="54" t="s">
        <v>18</v>
      </c>
      <c r="Q18" s="56">
        <v>42</v>
      </c>
      <c r="R18" s="55">
        <v>0</v>
      </c>
      <c r="S18" s="54" t="s">
        <v>204</v>
      </c>
      <c r="T18" s="52"/>
      <c r="U18" s="52"/>
      <c r="W18" s="179" t="s">
        <v>196</v>
      </c>
      <c r="X18" s="179"/>
      <c r="Y18" s="179"/>
      <c r="Z18" s="179"/>
      <c r="AA18" s="52"/>
      <c r="AB18" s="52"/>
      <c r="AD18" s="179" t="s">
        <v>196</v>
      </c>
      <c r="AE18" s="179"/>
      <c r="AF18" s="179"/>
      <c r="AG18" s="179"/>
      <c r="AH18" s="52"/>
      <c r="AI18" s="52"/>
      <c r="AR18" s="54" t="s">
        <v>16</v>
      </c>
      <c r="AS18" s="56">
        <v>342</v>
      </c>
      <c r="AT18" s="55">
        <v>38</v>
      </c>
      <c r="AU18" s="54" t="s">
        <v>314</v>
      </c>
      <c r="AV18" s="52"/>
      <c r="AW18" s="52"/>
      <c r="AY18" s="54" t="s">
        <v>149</v>
      </c>
      <c r="AZ18" s="55">
        <v>40</v>
      </c>
      <c r="BA18" s="56">
        <v>296</v>
      </c>
      <c r="BB18" s="54" t="s">
        <v>16</v>
      </c>
      <c r="BC18" s="52"/>
      <c r="BD18" s="52"/>
    </row>
    <row r="19" spans="9:56" ht="12.75" customHeight="1">
      <c r="I19" s="54" t="s">
        <v>16</v>
      </c>
      <c r="J19" s="56">
        <v>220</v>
      </c>
      <c r="K19" s="55">
        <v>21</v>
      </c>
      <c r="L19" s="54" t="s">
        <v>17</v>
      </c>
      <c r="M19" s="52"/>
      <c r="N19" s="52"/>
      <c r="P19" s="54" t="s">
        <v>16</v>
      </c>
      <c r="Q19" s="56">
        <v>196</v>
      </c>
      <c r="R19" s="55">
        <v>90</v>
      </c>
      <c r="S19" s="54" t="s">
        <v>205</v>
      </c>
      <c r="T19" s="52"/>
      <c r="U19" s="52"/>
      <c r="W19" s="54" t="s">
        <v>15</v>
      </c>
      <c r="X19" s="56">
        <v>43</v>
      </c>
      <c r="Y19" s="55">
        <v>30</v>
      </c>
      <c r="Z19" s="54" t="s">
        <v>152</v>
      </c>
      <c r="AA19" s="52"/>
      <c r="AB19" s="52"/>
      <c r="AD19" s="54" t="s">
        <v>17</v>
      </c>
      <c r="AE19" s="56">
        <v>135</v>
      </c>
      <c r="AF19" s="55">
        <v>0</v>
      </c>
      <c r="AG19" s="54" t="s">
        <v>265</v>
      </c>
      <c r="AH19" s="52"/>
      <c r="AI19" s="52"/>
      <c r="AR19" s="54" t="s">
        <v>316</v>
      </c>
      <c r="AS19" s="55">
        <v>0</v>
      </c>
      <c r="AT19" s="56">
        <v>100</v>
      </c>
      <c r="AU19" s="54" t="s">
        <v>18</v>
      </c>
      <c r="AV19" s="52"/>
      <c r="AW19" s="52"/>
      <c r="AY19" s="54" t="s">
        <v>17</v>
      </c>
      <c r="AZ19" s="55">
        <v>30</v>
      </c>
      <c r="BA19" s="56">
        <v>106</v>
      </c>
      <c r="BB19" s="54" t="s">
        <v>19</v>
      </c>
      <c r="BC19" s="52"/>
      <c r="BD19" s="52"/>
    </row>
    <row r="20" spans="9:56" ht="12.75" customHeight="1">
      <c r="I20" s="54" t="s">
        <v>150</v>
      </c>
      <c r="J20" s="55">
        <v>20</v>
      </c>
      <c r="K20" s="56">
        <v>21</v>
      </c>
      <c r="L20" s="54" t="s">
        <v>148</v>
      </c>
      <c r="M20" s="52"/>
      <c r="N20" s="52"/>
      <c r="P20" s="54" t="s">
        <v>203</v>
      </c>
      <c r="Q20" s="56">
        <v>133</v>
      </c>
      <c r="R20" s="55">
        <v>0</v>
      </c>
      <c r="S20" s="54" t="s">
        <v>204</v>
      </c>
      <c r="T20" s="52"/>
      <c r="U20" s="52"/>
      <c r="W20" s="54" t="s">
        <v>18</v>
      </c>
      <c r="X20" s="55">
        <v>150</v>
      </c>
      <c r="Y20" s="56">
        <v>263</v>
      </c>
      <c r="Z20" s="54" t="s">
        <v>263</v>
      </c>
      <c r="AA20" s="52"/>
      <c r="AB20" s="52"/>
      <c r="AD20" s="54" t="s">
        <v>16</v>
      </c>
      <c r="AE20" s="56">
        <v>57</v>
      </c>
      <c r="AF20" s="55">
        <v>0</v>
      </c>
      <c r="AG20" s="54" t="s">
        <v>266</v>
      </c>
      <c r="AH20" s="52"/>
      <c r="AI20" s="52"/>
      <c r="AR20" s="54" t="s">
        <v>148</v>
      </c>
      <c r="AS20" s="55">
        <v>18</v>
      </c>
      <c r="AT20" s="56">
        <v>293</v>
      </c>
      <c r="AU20" s="54" t="s">
        <v>314</v>
      </c>
      <c r="AV20" s="52"/>
      <c r="AW20" s="52"/>
      <c r="AY20" s="179" t="s">
        <v>197</v>
      </c>
      <c r="AZ20" s="179"/>
      <c r="BA20" s="179"/>
      <c r="BB20" s="179"/>
      <c r="BC20" s="52"/>
      <c r="BD20" s="52"/>
    </row>
    <row r="21" spans="9:56" ht="12.75" customHeight="1">
      <c r="I21" s="54" t="s">
        <v>16</v>
      </c>
      <c r="J21" s="56">
        <v>189</v>
      </c>
      <c r="K21" s="55">
        <v>0</v>
      </c>
      <c r="L21" s="54" t="s">
        <v>152</v>
      </c>
      <c r="M21" s="52"/>
      <c r="N21" s="52"/>
      <c r="P21" s="54" t="s">
        <v>18</v>
      </c>
      <c r="Q21" s="55">
        <v>94</v>
      </c>
      <c r="R21" s="56">
        <v>206</v>
      </c>
      <c r="S21" s="54" t="s">
        <v>16</v>
      </c>
      <c r="T21" s="52"/>
      <c r="U21" s="52"/>
      <c r="W21" s="54" t="s">
        <v>16</v>
      </c>
      <c r="X21" s="56">
        <v>177</v>
      </c>
      <c r="Y21" s="55">
        <v>65</v>
      </c>
      <c r="Z21" s="54" t="s">
        <v>152</v>
      </c>
      <c r="AA21" s="52"/>
      <c r="AB21" s="52"/>
      <c r="AD21" s="54" t="s">
        <v>268</v>
      </c>
      <c r="AE21" s="56">
        <v>82</v>
      </c>
      <c r="AF21" s="55">
        <v>61</v>
      </c>
      <c r="AG21" s="54" t="s">
        <v>265</v>
      </c>
      <c r="AH21" s="52"/>
      <c r="AI21" s="52"/>
      <c r="AR21" s="54" t="s">
        <v>16</v>
      </c>
      <c r="AS21" s="56">
        <v>200</v>
      </c>
      <c r="AT21" s="55">
        <v>0</v>
      </c>
      <c r="AU21" s="54" t="s">
        <v>316</v>
      </c>
      <c r="AV21" s="52"/>
      <c r="AW21" s="52"/>
      <c r="AY21" s="54" t="s">
        <v>315</v>
      </c>
      <c r="AZ21" s="56">
        <v>390</v>
      </c>
      <c r="BA21" s="55">
        <v>55</v>
      </c>
      <c r="BB21" s="54" t="s">
        <v>19</v>
      </c>
      <c r="BC21" s="52"/>
      <c r="BD21" s="52"/>
    </row>
    <row r="22" spans="9:56" ht="12.75" customHeight="1">
      <c r="I22" s="54" t="s">
        <v>17</v>
      </c>
      <c r="J22" s="55">
        <v>25</v>
      </c>
      <c r="K22" s="56">
        <v>79</v>
      </c>
      <c r="L22" s="54" t="s">
        <v>148</v>
      </c>
      <c r="M22" s="52"/>
      <c r="N22" s="52"/>
      <c r="P22" s="54" t="s">
        <v>204</v>
      </c>
      <c r="Q22" s="56">
        <v>90</v>
      </c>
      <c r="R22" s="55">
        <v>72</v>
      </c>
      <c r="S22" s="54" t="s">
        <v>205</v>
      </c>
      <c r="T22" s="52"/>
      <c r="U22" s="52"/>
      <c r="W22" s="54" t="s">
        <v>15</v>
      </c>
      <c r="X22" s="56">
        <v>268</v>
      </c>
      <c r="Y22" s="55">
        <v>26</v>
      </c>
      <c r="Z22" s="54" t="s">
        <v>18</v>
      </c>
      <c r="AA22" s="52"/>
      <c r="AB22" s="52"/>
      <c r="AD22" s="54" t="s">
        <v>17</v>
      </c>
      <c r="AE22" s="56">
        <v>14</v>
      </c>
      <c r="AF22" s="55">
        <v>0</v>
      </c>
      <c r="AG22" s="54" t="s">
        <v>16</v>
      </c>
      <c r="AH22" s="52"/>
      <c r="AI22" s="52"/>
      <c r="AR22" s="54" t="s">
        <v>314</v>
      </c>
      <c r="AS22" s="55">
        <v>45</v>
      </c>
      <c r="AT22" s="56">
        <v>80</v>
      </c>
      <c r="AU22" s="54" t="s">
        <v>18</v>
      </c>
      <c r="AV22" s="52"/>
      <c r="AW22" s="52"/>
      <c r="AY22" s="54" t="s">
        <v>313</v>
      </c>
      <c r="AZ22" s="55">
        <v>94</v>
      </c>
      <c r="BA22" s="56">
        <v>496</v>
      </c>
      <c r="BB22" s="54" t="s">
        <v>16</v>
      </c>
      <c r="BC22" s="52"/>
      <c r="BD22" s="52">
        <f t="shared" ref="BD22" si="4">ABS(AZ22-BA22)</f>
        <v>402</v>
      </c>
    </row>
    <row r="23" spans="9:56" ht="12.75" customHeight="1">
      <c r="I23" s="54" t="s">
        <v>152</v>
      </c>
      <c r="J23" s="55">
        <v>0</v>
      </c>
      <c r="K23" s="56">
        <v>50</v>
      </c>
      <c r="L23" s="54" t="s">
        <v>150</v>
      </c>
      <c r="M23" s="52"/>
      <c r="N23" s="52"/>
      <c r="P23" s="54" t="s">
        <v>18</v>
      </c>
      <c r="Q23" s="55">
        <v>0</v>
      </c>
      <c r="R23" s="56">
        <v>15</v>
      </c>
      <c r="S23" s="54" t="s">
        <v>203</v>
      </c>
      <c r="T23" s="52"/>
      <c r="U23" s="52"/>
      <c r="W23" s="54" t="s">
        <v>16</v>
      </c>
      <c r="X23" s="56">
        <v>253</v>
      </c>
      <c r="Y23" s="55">
        <v>60</v>
      </c>
      <c r="Z23" s="54" t="s">
        <v>263</v>
      </c>
      <c r="AA23" s="52"/>
      <c r="AB23" s="52"/>
      <c r="AD23" s="54" t="s">
        <v>268</v>
      </c>
      <c r="AE23" s="55">
        <v>16</v>
      </c>
      <c r="AF23" s="56">
        <v>31</v>
      </c>
      <c r="AG23" s="54" t="s">
        <v>266</v>
      </c>
      <c r="AH23" s="52"/>
      <c r="AI23" s="52"/>
      <c r="AR23" s="54" t="s">
        <v>16</v>
      </c>
      <c r="AS23" s="56">
        <v>344</v>
      </c>
      <c r="AT23" s="55">
        <v>26</v>
      </c>
      <c r="AU23" s="54" t="s">
        <v>148</v>
      </c>
      <c r="AV23" s="52"/>
      <c r="AW23" s="52"/>
      <c r="AY23" s="179" t="s">
        <v>198</v>
      </c>
      <c r="AZ23" s="179"/>
      <c r="BA23" s="179"/>
      <c r="BB23" s="179"/>
      <c r="BC23" s="52"/>
      <c r="BD23" s="52"/>
    </row>
    <row r="24" spans="9:56" ht="12.75" customHeight="1">
      <c r="I24" s="179" t="s">
        <v>197</v>
      </c>
      <c r="J24" s="179"/>
      <c r="K24" s="179"/>
      <c r="L24" s="179"/>
      <c r="M24" s="52"/>
      <c r="N24" s="52"/>
      <c r="P24" s="179" t="s">
        <v>242</v>
      </c>
      <c r="Q24" s="179"/>
      <c r="R24" s="179"/>
      <c r="S24" s="179"/>
      <c r="T24" s="52"/>
      <c r="U24" s="52"/>
      <c r="W24" s="54" t="s">
        <v>18</v>
      </c>
      <c r="X24" s="56">
        <v>168</v>
      </c>
      <c r="Y24" s="55">
        <v>110</v>
      </c>
      <c r="Z24" s="54" t="s">
        <v>152</v>
      </c>
      <c r="AA24" s="52"/>
      <c r="AB24" s="52"/>
      <c r="AD24" s="54" t="s">
        <v>16</v>
      </c>
      <c r="AE24" s="56">
        <v>274</v>
      </c>
      <c r="AF24" s="55">
        <v>0</v>
      </c>
      <c r="AG24" s="54" t="s">
        <v>265</v>
      </c>
      <c r="AH24" s="52"/>
      <c r="AI24" s="52">
        <f t="shared" ref="AI24" si="5">ABS(AE24-AF24)</f>
        <v>274</v>
      </c>
      <c r="AR24" s="179" t="s">
        <v>197</v>
      </c>
      <c r="AS24" s="179"/>
      <c r="AT24" s="179"/>
      <c r="AU24" s="179"/>
      <c r="AV24" s="52"/>
      <c r="AW24" s="52"/>
      <c r="AY24" s="54" t="s">
        <v>19</v>
      </c>
      <c r="AZ24" s="56">
        <v>73</v>
      </c>
      <c r="BA24" s="55">
        <v>63</v>
      </c>
      <c r="BB24" s="54" t="s">
        <v>313</v>
      </c>
      <c r="BC24" s="52"/>
      <c r="BD24" s="52"/>
    </row>
    <row r="25" spans="9:56" ht="12.75" customHeight="1">
      <c r="I25" s="54" t="s">
        <v>15</v>
      </c>
      <c r="J25" s="55">
        <v>45</v>
      </c>
      <c r="K25" s="56">
        <v>62</v>
      </c>
      <c r="L25" s="54" t="s">
        <v>148</v>
      </c>
      <c r="M25" s="52"/>
      <c r="N25" s="52"/>
      <c r="P25" s="54" t="s">
        <v>202</v>
      </c>
      <c r="Q25" s="56">
        <v>151</v>
      </c>
      <c r="R25" s="55">
        <v>13</v>
      </c>
      <c r="S25" s="54" t="s">
        <v>204</v>
      </c>
      <c r="T25" s="52"/>
      <c r="U25" s="52"/>
      <c r="W25" s="54" t="s">
        <v>15</v>
      </c>
      <c r="X25" s="56">
        <v>265</v>
      </c>
      <c r="Y25" s="55">
        <v>15</v>
      </c>
      <c r="Z25" s="54" t="s">
        <v>263</v>
      </c>
      <c r="AA25" s="52"/>
      <c r="AB25" s="52"/>
      <c r="AD25" s="54" t="s">
        <v>17</v>
      </c>
      <c r="AE25" s="55">
        <v>28</v>
      </c>
      <c r="AF25" s="56">
        <v>127</v>
      </c>
      <c r="AG25" s="54" t="s">
        <v>266</v>
      </c>
      <c r="AH25" s="52"/>
      <c r="AI25" s="52"/>
      <c r="AR25" s="54" t="s">
        <v>152</v>
      </c>
      <c r="AS25" s="55">
        <v>51</v>
      </c>
      <c r="AT25" s="56">
        <v>100</v>
      </c>
      <c r="AU25" s="54" t="s">
        <v>18</v>
      </c>
      <c r="AV25" s="52"/>
      <c r="AW25" s="52"/>
      <c r="AY25" s="54" t="s">
        <v>315</v>
      </c>
      <c r="AZ25" s="55">
        <v>215</v>
      </c>
      <c r="BA25" s="56">
        <v>605</v>
      </c>
      <c r="BB25" s="54" t="s">
        <v>16</v>
      </c>
      <c r="BC25" s="52">
        <f>AZ25+BA25</f>
        <v>820</v>
      </c>
      <c r="BD25" s="52"/>
    </row>
    <row r="26" spans="9:56" ht="12.75" customHeight="1">
      <c r="I26" s="54" t="s">
        <v>16</v>
      </c>
      <c r="J26" s="56">
        <v>68</v>
      </c>
      <c r="K26" s="55">
        <v>49</v>
      </c>
      <c r="L26" s="54" t="s">
        <v>19</v>
      </c>
      <c r="M26" s="52"/>
      <c r="N26" s="52"/>
      <c r="P26" s="54" t="s">
        <v>201</v>
      </c>
      <c r="Q26" s="56">
        <v>51</v>
      </c>
      <c r="R26" s="55">
        <v>0</v>
      </c>
      <c r="S26" s="54" t="s">
        <v>203</v>
      </c>
      <c r="T26" s="52"/>
      <c r="U26" s="52"/>
      <c r="W26" s="54" t="s">
        <v>16</v>
      </c>
      <c r="X26" s="56">
        <v>187</v>
      </c>
      <c r="Y26" s="55">
        <v>90</v>
      </c>
      <c r="Z26" s="54" t="s">
        <v>18</v>
      </c>
      <c r="AA26" s="52"/>
      <c r="AB26" s="52"/>
      <c r="AD26" s="54" t="s">
        <v>268</v>
      </c>
      <c r="AE26" s="55">
        <v>0</v>
      </c>
      <c r="AF26" s="56">
        <v>167</v>
      </c>
      <c r="AG26" s="54" t="s">
        <v>16</v>
      </c>
      <c r="AH26" s="52"/>
      <c r="AI26" s="52"/>
      <c r="AR26" s="54" t="s">
        <v>313</v>
      </c>
      <c r="AS26" s="55">
        <v>168</v>
      </c>
      <c r="AT26" s="56">
        <v>492</v>
      </c>
      <c r="AU26" s="54" t="s">
        <v>16</v>
      </c>
      <c r="AV26" s="52">
        <f t="shared" ref="AV26" si="6">AS26+AT26</f>
        <v>660</v>
      </c>
      <c r="AW26" s="52">
        <f t="shared" ref="AW26" si="7">ABS(AS26-AT26)</f>
        <v>324</v>
      </c>
    </row>
    <row r="27" spans="9:56" ht="12.75" customHeight="1">
      <c r="I27" s="179" t="s">
        <v>198</v>
      </c>
      <c r="J27" s="179"/>
      <c r="K27" s="179"/>
      <c r="L27" s="179"/>
      <c r="M27" s="52"/>
      <c r="N27" s="52"/>
      <c r="P27" s="54" t="s">
        <v>200</v>
      </c>
      <c r="Q27" s="56">
        <v>49</v>
      </c>
      <c r="R27" s="55">
        <v>14</v>
      </c>
      <c r="S27" s="54" t="s">
        <v>18</v>
      </c>
      <c r="T27" s="52"/>
      <c r="U27" s="52"/>
      <c r="W27" s="54" t="s">
        <v>205</v>
      </c>
      <c r="X27" s="55">
        <v>149</v>
      </c>
      <c r="Y27" s="56">
        <v>189</v>
      </c>
      <c r="Z27" s="54" t="s">
        <v>152</v>
      </c>
      <c r="AA27" s="52"/>
      <c r="AB27" s="52"/>
      <c r="AD27" s="54" t="s">
        <v>266</v>
      </c>
      <c r="AE27" s="56">
        <v>237</v>
      </c>
      <c r="AF27" s="55">
        <v>57</v>
      </c>
      <c r="AG27" s="54" t="s">
        <v>265</v>
      </c>
      <c r="AH27" s="52"/>
      <c r="AI27" s="52"/>
      <c r="AR27" s="179" t="s">
        <v>198</v>
      </c>
      <c r="AS27" s="179"/>
      <c r="AT27" s="179"/>
      <c r="AU27" s="179"/>
      <c r="AV27" s="52"/>
      <c r="AW27" s="52"/>
      <c r="BC27" s="81"/>
      <c r="BD27" s="81"/>
    </row>
    <row r="28" spans="9:56" ht="12.75" customHeight="1">
      <c r="I28" s="54" t="s">
        <v>15</v>
      </c>
      <c r="J28" s="56">
        <v>220</v>
      </c>
      <c r="K28" s="55">
        <v>27</v>
      </c>
      <c r="L28" s="54" t="s">
        <v>19</v>
      </c>
      <c r="M28" s="52"/>
      <c r="N28" s="52"/>
      <c r="P28" s="54" t="s">
        <v>19</v>
      </c>
      <c r="Q28" s="56">
        <v>52</v>
      </c>
      <c r="R28" s="55">
        <v>40</v>
      </c>
      <c r="S28" s="54" t="s">
        <v>16</v>
      </c>
      <c r="T28" s="52"/>
      <c r="U28" s="52"/>
      <c r="W28" s="54" t="s">
        <v>16</v>
      </c>
      <c r="X28" s="56">
        <v>135</v>
      </c>
      <c r="Y28" s="55">
        <v>78</v>
      </c>
      <c r="Z28" s="54" t="s">
        <v>15</v>
      </c>
      <c r="AA28" s="52"/>
      <c r="AB28" s="52"/>
      <c r="AD28" s="54" t="s">
        <v>268</v>
      </c>
      <c r="AE28" s="56">
        <v>136</v>
      </c>
      <c r="AF28" s="55">
        <v>21</v>
      </c>
      <c r="AG28" s="54" t="s">
        <v>17</v>
      </c>
      <c r="AH28" s="52"/>
      <c r="AI28" s="52"/>
      <c r="AR28" s="54" t="s">
        <v>152</v>
      </c>
      <c r="AS28" s="56">
        <v>178</v>
      </c>
      <c r="AT28" s="55">
        <v>141</v>
      </c>
      <c r="AU28" s="54" t="s">
        <v>313</v>
      </c>
      <c r="AV28" s="52"/>
      <c r="AW28" s="52"/>
    </row>
    <row r="29" spans="9:56" ht="12.75" customHeight="1">
      <c r="I29" s="54" t="s">
        <v>16</v>
      </c>
      <c r="J29" s="56">
        <v>330</v>
      </c>
      <c r="K29" s="55">
        <v>48</v>
      </c>
      <c r="L29" s="54" t="s">
        <v>148</v>
      </c>
      <c r="M29" s="52">
        <f t="shared" ref="M29" si="8">J29+K29</f>
        <v>378</v>
      </c>
      <c r="N29" s="52">
        <f t="shared" ref="N29" si="9">ABS(J29-K29)</f>
        <v>282</v>
      </c>
      <c r="P29" s="179" t="s">
        <v>197</v>
      </c>
      <c r="Q29" s="179"/>
      <c r="R29" s="179"/>
      <c r="S29" s="179"/>
      <c r="T29" s="52"/>
      <c r="U29" s="52"/>
      <c r="W29" s="179" t="s">
        <v>197</v>
      </c>
      <c r="X29" s="179"/>
      <c r="Y29" s="179"/>
      <c r="Z29" s="179"/>
      <c r="AA29" s="52"/>
      <c r="AB29" s="52"/>
      <c r="AD29" s="179" t="s">
        <v>242</v>
      </c>
      <c r="AE29" s="179"/>
      <c r="AF29" s="179"/>
      <c r="AG29" s="179"/>
      <c r="AH29" s="52"/>
      <c r="AI29" s="52"/>
      <c r="AR29" s="54" t="s">
        <v>18</v>
      </c>
      <c r="AS29" s="55">
        <v>113</v>
      </c>
      <c r="AT29" s="56">
        <v>410</v>
      </c>
      <c r="AU29" s="54" t="s">
        <v>16</v>
      </c>
      <c r="AV29" s="52"/>
      <c r="AW29" s="52"/>
    </row>
    <row r="30" spans="9:56" ht="12.75" customHeight="1">
      <c r="N30" s="52"/>
      <c r="P30" s="54" t="s">
        <v>202</v>
      </c>
      <c r="Q30" s="55">
        <v>73</v>
      </c>
      <c r="R30" s="56">
        <v>128</v>
      </c>
      <c r="S30" s="54" t="s">
        <v>201</v>
      </c>
      <c r="T30" s="52"/>
      <c r="U30" s="52"/>
      <c r="W30" s="54" t="s">
        <v>200</v>
      </c>
      <c r="X30" s="55">
        <v>87</v>
      </c>
      <c r="Y30" s="56">
        <v>114</v>
      </c>
      <c r="Z30" s="54" t="s">
        <v>15</v>
      </c>
      <c r="AA30" s="52"/>
      <c r="AB30" s="52"/>
      <c r="AD30" s="54" t="s">
        <v>267</v>
      </c>
      <c r="AE30" s="56">
        <v>193</v>
      </c>
      <c r="AF30" s="55">
        <v>58</v>
      </c>
      <c r="AG30" s="54" t="s">
        <v>17</v>
      </c>
      <c r="AH30" s="52"/>
      <c r="AI30" s="52"/>
    </row>
    <row r="31" spans="9:56" ht="12.75" customHeight="1">
      <c r="P31" s="54" t="s">
        <v>200</v>
      </c>
      <c r="Q31" s="56">
        <v>139</v>
      </c>
      <c r="R31" s="55">
        <v>13</v>
      </c>
      <c r="S31" s="54" t="s">
        <v>19</v>
      </c>
      <c r="T31" s="52"/>
      <c r="U31" s="52"/>
      <c r="W31" s="54" t="s">
        <v>243</v>
      </c>
      <c r="X31" s="55">
        <v>63</v>
      </c>
      <c r="Y31" s="56">
        <v>374</v>
      </c>
      <c r="Z31" s="54" t="s">
        <v>16</v>
      </c>
      <c r="AA31" s="52"/>
      <c r="AB31" s="52"/>
      <c r="AD31" s="54" t="s">
        <v>150</v>
      </c>
      <c r="AE31" s="56">
        <v>73</v>
      </c>
      <c r="AF31" s="55">
        <v>14</v>
      </c>
      <c r="AG31" s="54" t="s">
        <v>266</v>
      </c>
      <c r="AH31" s="52"/>
      <c r="AI31" s="52"/>
    </row>
    <row r="32" spans="9:56" ht="12.75" customHeight="1">
      <c r="P32" s="179" t="s">
        <v>198</v>
      </c>
      <c r="Q32" s="179"/>
      <c r="R32" s="179"/>
      <c r="S32" s="179"/>
      <c r="T32" s="52"/>
      <c r="U32" s="52"/>
      <c r="W32" s="179" t="s">
        <v>198</v>
      </c>
      <c r="X32" s="179"/>
      <c r="Y32" s="179"/>
      <c r="Z32" s="179"/>
      <c r="AA32" s="52"/>
      <c r="AB32" s="52"/>
      <c r="AD32" s="54" t="s">
        <v>18</v>
      </c>
      <c r="AE32" s="55">
        <v>0</v>
      </c>
      <c r="AF32" s="56">
        <v>130</v>
      </c>
      <c r="AG32" s="54" t="s">
        <v>268</v>
      </c>
      <c r="AH32" s="52"/>
      <c r="AI32" s="52"/>
    </row>
    <row r="33" spans="16:35" ht="12.75" customHeight="1">
      <c r="P33" s="54" t="s">
        <v>202</v>
      </c>
      <c r="Q33" s="55">
        <v>149</v>
      </c>
      <c r="R33" s="56">
        <v>203</v>
      </c>
      <c r="S33" s="54" t="s">
        <v>19</v>
      </c>
      <c r="T33" s="52"/>
      <c r="U33" s="52"/>
      <c r="W33" s="54" t="s">
        <v>243</v>
      </c>
      <c r="X33" s="55">
        <v>0</v>
      </c>
      <c r="Y33" s="56">
        <v>304</v>
      </c>
      <c r="Z33" s="54" t="s">
        <v>200</v>
      </c>
      <c r="AA33" s="52"/>
      <c r="AB33" s="52"/>
      <c r="AD33" s="54" t="s">
        <v>269</v>
      </c>
      <c r="AE33" s="55">
        <v>0</v>
      </c>
      <c r="AF33" s="56">
        <v>273</v>
      </c>
      <c r="AG33" s="54" t="s">
        <v>16</v>
      </c>
      <c r="AH33" s="52"/>
      <c r="AI33" s="52"/>
    </row>
    <row r="34" spans="16:35" ht="12.75" customHeight="1">
      <c r="P34" s="54" t="s">
        <v>201</v>
      </c>
      <c r="Q34" s="55">
        <v>66</v>
      </c>
      <c r="R34" s="56">
        <v>366</v>
      </c>
      <c r="S34" s="54" t="s">
        <v>200</v>
      </c>
      <c r="T34" s="52">
        <f t="shared" ref="T34" si="10">Q34+R34</f>
        <v>432</v>
      </c>
      <c r="U34" s="52">
        <f t="shared" ref="U34" si="11">ABS(Q34-R34)</f>
        <v>300</v>
      </c>
      <c r="W34" s="54" t="s">
        <v>15</v>
      </c>
      <c r="X34" s="56">
        <v>282</v>
      </c>
      <c r="Y34" s="55">
        <v>27</v>
      </c>
      <c r="Z34" s="54" t="s">
        <v>16</v>
      </c>
      <c r="AA34" s="52"/>
      <c r="AB34" s="52"/>
      <c r="AD34" s="179" t="s">
        <v>197</v>
      </c>
      <c r="AE34" s="179"/>
      <c r="AF34" s="179"/>
      <c r="AG34" s="179"/>
      <c r="AH34" s="52"/>
      <c r="AI34" s="52"/>
    </row>
    <row r="35" spans="16:35" ht="12.75" customHeight="1">
      <c r="AD35" s="54" t="s">
        <v>267</v>
      </c>
      <c r="AE35" s="56">
        <v>122</v>
      </c>
      <c r="AF35" s="55">
        <v>51</v>
      </c>
      <c r="AG35" s="54" t="s">
        <v>150</v>
      </c>
      <c r="AH35" s="52"/>
      <c r="AI35" s="52"/>
    </row>
    <row r="36" spans="16:35" ht="12.75" customHeight="1">
      <c r="T36" s="81"/>
      <c r="U36" s="81"/>
      <c r="AD36" s="54" t="s">
        <v>268</v>
      </c>
      <c r="AE36" s="56">
        <v>220</v>
      </c>
      <c r="AF36" s="55">
        <v>149</v>
      </c>
      <c r="AG36" s="54" t="s">
        <v>16</v>
      </c>
      <c r="AH36" s="52">
        <f t="shared" ref="AH36" si="12">AE36+AF36</f>
        <v>369</v>
      </c>
      <c r="AI36" s="52"/>
    </row>
    <row r="37" spans="16:35" ht="12.75" customHeight="1">
      <c r="AD37" s="179" t="s">
        <v>198</v>
      </c>
      <c r="AE37" s="179"/>
      <c r="AF37" s="179"/>
      <c r="AG37" s="179"/>
      <c r="AH37" s="52"/>
      <c r="AI37" s="52"/>
    </row>
    <row r="38" spans="16:35" ht="12.75" customHeight="1">
      <c r="AD38" s="54" t="s">
        <v>267</v>
      </c>
      <c r="AE38" s="55">
        <v>17</v>
      </c>
      <c r="AF38" s="56">
        <v>86</v>
      </c>
      <c r="AG38" s="54" t="s">
        <v>268</v>
      </c>
      <c r="AH38" s="52"/>
      <c r="AI38" s="52"/>
    </row>
    <row r="39" spans="16:35" ht="12.75" customHeight="1">
      <c r="AD39" s="54" t="s">
        <v>150</v>
      </c>
      <c r="AE39" s="55">
        <v>0</v>
      </c>
      <c r="AF39" s="56">
        <v>248</v>
      </c>
      <c r="AG39" s="54" t="s">
        <v>16</v>
      </c>
      <c r="AH39" s="52"/>
      <c r="AI39" s="52"/>
    </row>
    <row r="41" spans="16:35" ht="12.75" customHeight="1">
      <c r="AH41" s="81"/>
      <c r="AI41" s="81"/>
    </row>
  </sheetData>
  <sheetProtection selectLockedCells="1" selectUnlockedCells="1"/>
  <mergeCells count="28">
    <mergeCell ref="AD34:AG34"/>
    <mergeCell ref="AD37:AG37"/>
    <mergeCell ref="AD29:AG29"/>
    <mergeCell ref="W29:Z29"/>
    <mergeCell ref="W32:Z32"/>
    <mergeCell ref="B2:E2"/>
    <mergeCell ref="I2:L2"/>
    <mergeCell ref="I13:L13"/>
    <mergeCell ref="I24:L24"/>
    <mergeCell ref="I27:L27"/>
    <mergeCell ref="P2:S2"/>
    <mergeCell ref="P13:S13"/>
    <mergeCell ref="P24:S24"/>
    <mergeCell ref="P29:S29"/>
    <mergeCell ref="P32:S32"/>
    <mergeCell ref="AR24:AU24"/>
    <mergeCell ref="AR27:AU27"/>
    <mergeCell ref="W2:Z2"/>
    <mergeCell ref="W18:Z18"/>
    <mergeCell ref="AK2:AN2"/>
    <mergeCell ref="AD2:AG2"/>
    <mergeCell ref="AD18:AG18"/>
    <mergeCell ref="AY2:BB2"/>
    <mergeCell ref="AY13:BB13"/>
    <mergeCell ref="AY20:BB20"/>
    <mergeCell ref="AY23:BB23"/>
    <mergeCell ref="AR2:AU2"/>
    <mergeCell ref="AR13:AU13"/>
  </mergeCells>
  <pageMargins left="0.78749999999999998" right="0.78749999999999998" top="0.78749999999999998" bottom="0.78749999999999998" header="0.51180555555555551" footer="0.51180555555555551"/>
  <pageSetup paperSize="9" scale="105"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6"/>
  <sheetViews>
    <sheetView zoomScale="85" zoomScaleNormal="85" workbookViewId="0">
      <selection activeCell="I5" sqref="I5"/>
    </sheetView>
  </sheetViews>
  <sheetFormatPr defaultRowHeight="12.75"/>
  <sheetData>
    <row r="1" spans="1:29" ht="42" customHeight="1">
      <c r="A1" s="180" t="s">
        <v>20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</row>
    <row r="2" spans="1:29" ht="42" customHeight="1">
      <c r="B2" s="131" t="s">
        <v>270</v>
      </c>
      <c r="C2" s="131" t="s">
        <v>272</v>
      </c>
      <c r="D2" s="131" t="s">
        <v>271</v>
      </c>
      <c r="E2" s="131" t="s">
        <v>335</v>
      </c>
      <c r="F2" s="131" t="s">
        <v>109</v>
      </c>
      <c r="G2" s="131" t="s">
        <v>307</v>
      </c>
      <c r="H2" s="131" t="s">
        <v>153</v>
      </c>
      <c r="I2" s="131" t="s">
        <v>193</v>
      </c>
      <c r="J2" s="131" t="s">
        <v>191</v>
      </c>
      <c r="K2" s="131" t="s">
        <v>240</v>
      </c>
      <c r="L2" s="131" t="s">
        <v>336</v>
      </c>
      <c r="M2" s="131" t="s">
        <v>246</v>
      </c>
      <c r="N2" s="131" t="s">
        <v>91</v>
      </c>
      <c r="O2" s="131" t="s">
        <v>245</v>
      </c>
      <c r="P2" s="131" t="s">
        <v>96</v>
      </c>
      <c r="Q2" s="131" t="s">
        <v>194</v>
      </c>
      <c r="R2" s="131" t="s">
        <v>236</v>
      </c>
      <c r="S2" s="131" t="s">
        <v>273</v>
      </c>
      <c r="T2" s="131" t="s">
        <v>274</v>
      </c>
      <c r="U2" s="131" t="s">
        <v>317</v>
      </c>
      <c r="V2" s="131" t="s">
        <v>88</v>
      </c>
      <c r="W2" s="131" t="s">
        <v>192</v>
      </c>
      <c r="X2" s="131" t="s">
        <v>106</v>
      </c>
      <c r="Y2" s="131" t="s">
        <v>238</v>
      </c>
      <c r="Z2" s="131" t="s">
        <v>318</v>
      </c>
      <c r="AA2" s="131" t="s">
        <v>237</v>
      </c>
      <c r="AB2" s="131" t="s">
        <v>241</v>
      </c>
      <c r="AC2" s="131" t="s">
        <v>239</v>
      </c>
    </row>
    <row r="3" spans="1:29" ht="42" customHeight="1">
      <c r="A3" s="137" t="s">
        <v>270</v>
      </c>
      <c r="B3" s="125"/>
      <c r="C3" s="57" t="s">
        <v>199</v>
      </c>
      <c r="D3" s="57">
        <v>1</v>
      </c>
      <c r="E3" s="57" t="s">
        <v>199</v>
      </c>
      <c r="F3" s="57">
        <v>1</v>
      </c>
      <c r="G3" s="57" t="s">
        <v>199</v>
      </c>
      <c r="H3" s="57" t="s">
        <v>199</v>
      </c>
      <c r="I3" s="57" t="s">
        <v>199</v>
      </c>
      <c r="J3" s="57" t="s">
        <v>199</v>
      </c>
      <c r="K3" s="57" t="s">
        <v>199</v>
      </c>
      <c r="L3" s="57" t="s">
        <v>199</v>
      </c>
      <c r="M3" s="57" t="s">
        <v>199</v>
      </c>
      <c r="N3" s="57" t="s">
        <v>199</v>
      </c>
      <c r="O3" s="57" t="s">
        <v>199</v>
      </c>
      <c r="P3" s="57" t="s">
        <v>199</v>
      </c>
      <c r="Q3" s="57">
        <v>1</v>
      </c>
      <c r="R3" s="57" t="s">
        <v>199</v>
      </c>
      <c r="S3" s="57">
        <v>1</v>
      </c>
      <c r="T3" s="57" t="s">
        <v>199</v>
      </c>
      <c r="U3" s="57" t="s">
        <v>199</v>
      </c>
      <c r="V3" s="57" t="s">
        <v>199</v>
      </c>
      <c r="W3" s="57" t="s">
        <v>199</v>
      </c>
      <c r="X3" s="57">
        <v>1</v>
      </c>
      <c r="Y3" s="57" t="s">
        <v>199</v>
      </c>
      <c r="Z3" s="57" t="s">
        <v>199</v>
      </c>
      <c r="AA3" s="57" t="s">
        <v>199</v>
      </c>
      <c r="AB3" s="57" t="s">
        <v>199</v>
      </c>
      <c r="AC3" s="57" t="s">
        <v>199</v>
      </c>
    </row>
    <row r="4" spans="1:29" ht="42" customHeight="1">
      <c r="A4" s="137" t="s">
        <v>272</v>
      </c>
      <c r="B4" s="57" t="s">
        <v>199</v>
      </c>
      <c r="C4" s="125"/>
      <c r="D4" s="57" t="s">
        <v>199</v>
      </c>
      <c r="E4" s="57" t="s">
        <v>199</v>
      </c>
      <c r="F4" s="57" t="s">
        <v>199</v>
      </c>
      <c r="G4" s="57">
        <v>1</v>
      </c>
      <c r="H4" s="57" t="s">
        <v>199</v>
      </c>
      <c r="I4" s="57" t="s">
        <v>199</v>
      </c>
      <c r="J4" s="57" t="s">
        <v>199</v>
      </c>
      <c r="K4" s="57" t="s">
        <v>199</v>
      </c>
      <c r="L4" s="57" t="s">
        <v>199</v>
      </c>
      <c r="M4" s="57" t="s">
        <v>199</v>
      </c>
      <c r="N4" s="57">
        <v>1</v>
      </c>
      <c r="O4" s="57" t="s">
        <v>199</v>
      </c>
      <c r="P4" s="57">
        <v>1</v>
      </c>
      <c r="Q4" s="57" t="s">
        <v>199</v>
      </c>
      <c r="R4" s="57" t="s">
        <v>199</v>
      </c>
      <c r="S4" s="57" t="s">
        <v>199</v>
      </c>
      <c r="T4" s="57">
        <v>1</v>
      </c>
      <c r="U4" s="57" t="s">
        <v>199</v>
      </c>
      <c r="V4" s="57" t="s">
        <v>199</v>
      </c>
      <c r="W4" s="57" t="s">
        <v>199</v>
      </c>
      <c r="X4" s="57" t="s">
        <v>199</v>
      </c>
      <c r="Y4" s="57" t="s">
        <v>199</v>
      </c>
      <c r="Z4" s="57" t="s">
        <v>199</v>
      </c>
      <c r="AA4" s="57" t="s">
        <v>199</v>
      </c>
      <c r="AB4" s="57" t="s">
        <v>199</v>
      </c>
      <c r="AC4" s="57" t="s">
        <v>199</v>
      </c>
    </row>
    <row r="5" spans="1:29" ht="42" customHeight="1">
      <c r="A5" s="137" t="s">
        <v>271</v>
      </c>
      <c r="B5" s="57">
        <v>1</v>
      </c>
      <c r="C5" s="57" t="s">
        <v>199</v>
      </c>
      <c r="D5" s="125"/>
      <c r="E5" s="57" t="s">
        <v>199</v>
      </c>
      <c r="F5" s="57">
        <v>1</v>
      </c>
      <c r="G5" s="57" t="s">
        <v>199</v>
      </c>
      <c r="H5" s="57" t="s">
        <v>199</v>
      </c>
      <c r="I5" s="57" t="s">
        <v>199</v>
      </c>
      <c r="J5" s="57" t="s">
        <v>199</v>
      </c>
      <c r="K5" s="57" t="s">
        <v>199</v>
      </c>
      <c r="L5" s="57" t="s">
        <v>199</v>
      </c>
      <c r="M5" s="57" t="s">
        <v>199</v>
      </c>
      <c r="N5" s="57">
        <v>1</v>
      </c>
      <c r="O5" s="57" t="s">
        <v>199</v>
      </c>
      <c r="P5" s="57" t="s">
        <v>199</v>
      </c>
      <c r="Q5" s="57">
        <v>1</v>
      </c>
      <c r="R5" s="57" t="s">
        <v>199</v>
      </c>
      <c r="S5" s="57">
        <v>1</v>
      </c>
      <c r="T5" s="57" t="s">
        <v>199</v>
      </c>
      <c r="U5" s="57" t="s">
        <v>199</v>
      </c>
      <c r="V5" s="57" t="s">
        <v>199</v>
      </c>
      <c r="W5" s="57" t="s">
        <v>199</v>
      </c>
      <c r="X5" s="57">
        <v>1</v>
      </c>
      <c r="Y5" s="57" t="s">
        <v>199</v>
      </c>
      <c r="Z5" s="57" t="s">
        <v>199</v>
      </c>
      <c r="AA5" s="57" t="s">
        <v>199</v>
      </c>
      <c r="AB5" s="57" t="s">
        <v>199</v>
      </c>
      <c r="AC5" s="57" t="s">
        <v>199</v>
      </c>
    </row>
    <row r="6" spans="1:29" ht="42" customHeight="1">
      <c r="A6" s="137" t="s">
        <v>335</v>
      </c>
      <c r="B6" s="57" t="s">
        <v>199</v>
      </c>
      <c r="C6" s="57" t="s">
        <v>199</v>
      </c>
      <c r="D6" s="57" t="s">
        <v>199</v>
      </c>
      <c r="E6" s="125"/>
      <c r="F6" s="57">
        <v>1</v>
      </c>
      <c r="G6" s="57" t="s">
        <v>199</v>
      </c>
      <c r="H6" s="57" t="s">
        <v>199</v>
      </c>
      <c r="I6" s="57" t="s">
        <v>199</v>
      </c>
      <c r="J6" s="57">
        <v>1</v>
      </c>
      <c r="K6" s="57" t="s">
        <v>199</v>
      </c>
      <c r="L6" s="57">
        <v>1</v>
      </c>
      <c r="M6" s="57" t="s">
        <v>199</v>
      </c>
      <c r="N6" s="57">
        <v>1</v>
      </c>
      <c r="O6" s="57" t="s">
        <v>199</v>
      </c>
      <c r="P6" s="57" t="s">
        <v>199</v>
      </c>
      <c r="Q6" s="57" t="s">
        <v>199</v>
      </c>
      <c r="R6" s="57" t="s">
        <v>199</v>
      </c>
      <c r="S6" s="57" t="s">
        <v>199</v>
      </c>
      <c r="T6" s="57" t="s">
        <v>199</v>
      </c>
      <c r="U6" s="57" t="s">
        <v>199</v>
      </c>
      <c r="V6" s="57" t="s">
        <v>199</v>
      </c>
      <c r="W6" s="57" t="s">
        <v>199</v>
      </c>
      <c r="X6" s="57" t="s">
        <v>199</v>
      </c>
      <c r="Y6" s="57" t="s">
        <v>199</v>
      </c>
      <c r="Z6" s="57" t="s">
        <v>199</v>
      </c>
      <c r="AA6" s="57" t="s">
        <v>199</v>
      </c>
      <c r="AB6" s="57" t="s">
        <v>199</v>
      </c>
      <c r="AC6" s="57" t="s">
        <v>199</v>
      </c>
    </row>
    <row r="7" spans="1:29" ht="42" customHeight="1">
      <c r="A7" s="137" t="s">
        <v>109</v>
      </c>
      <c r="B7" s="57">
        <v>1</v>
      </c>
      <c r="C7" s="57" t="s">
        <v>199</v>
      </c>
      <c r="D7" s="57">
        <v>1</v>
      </c>
      <c r="E7" s="57">
        <v>1</v>
      </c>
      <c r="F7" s="125"/>
      <c r="G7" s="57" t="s">
        <v>199</v>
      </c>
      <c r="H7" s="57">
        <v>1</v>
      </c>
      <c r="I7" s="57">
        <v>1</v>
      </c>
      <c r="J7" s="57">
        <v>1</v>
      </c>
      <c r="K7" s="57" t="s">
        <v>199</v>
      </c>
      <c r="L7" s="57">
        <v>1</v>
      </c>
      <c r="M7" s="57" t="s">
        <v>199</v>
      </c>
      <c r="N7" s="85">
        <v>6</v>
      </c>
      <c r="O7" s="57" t="s">
        <v>199</v>
      </c>
      <c r="P7" s="57">
        <v>2</v>
      </c>
      <c r="Q7" s="57">
        <v>2</v>
      </c>
      <c r="R7" s="57" t="s">
        <v>199</v>
      </c>
      <c r="S7" s="57">
        <v>1</v>
      </c>
      <c r="T7" s="57">
        <v>1</v>
      </c>
      <c r="U7" s="57">
        <v>2</v>
      </c>
      <c r="V7" s="57">
        <v>5</v>
      </c>
      <c r="W7" s="57">
        <v>2</v>
      </c>
      <c r="X7" s="57">
        <v>4</v>
      </c>
      <c r="Y7" s="57">
        <v>1</v>
      </c>
      <c r="Z7" s="57">
        <v>1</v>
      </c>
      <c r="AA7" s="57">
        <v>1</v>
      </c>
      <c r="AB7" s="57">
        <v>1</v>
      </c>
      <c r="AC7" s="57">
        <v>2</v>
      </c>
    </row>
    <row r="8" spans="1:29" ht="42" customHeight="1">
      <c r="A8" s="137" t="s">
        <v>307</v>
      </c>
      <c r="B8" s="57" t="s">
        <v>199</v>
      </c>
      <c r="C8" s="57">
        <v>1</v>
      </c>
      <c r="D8" s="57" t="s">
        <v>199</v>
      </c>
      <c r="E8" s="57" t="s">
        <v>199</v>
      </c>
      <c r="F8" s="57" t="s">
        <v>199</v>
      </c>
      <c r="G8" s="125"/>
      <c r="H8" s="57" t="s">
        <v>199</v>
      </c>
      <c r="I8" s="57" t="s">
        <v>199</v>
      </c>
      <c r="J8" s="57" t="s">
        <v>199</v>
      </c>
      <c r="K8" s="57" t="s">
        <v>199</v>
      </c>
      <c r="L8" s="57" t="s">
        <v>199</v>
      </c>
      <c r="M8" s="57" t="s">
        <v>199</v>
      </c>
      <c r="N8" s="57">
        <v>1</v>
      </c>
      <c r="O8" s="57" t="s">
        <v>199</v>
      </c>
      <c r="P8" s="57">
        <v>1</v>
      </c>
      <c r="Q8" s="57">
        <v>1</v>
      </c>
      <c r="R8" s="57" t="s">
        <v>199</v>
      </c>
      <c r="S8" s="57" t="s">
        <v>199</v>
      </c>
      <c r="T8" s="57">
        <v>1</v>
      </c>
      <c r="U8" s="57" t="s">
        <v>199</v>
      </c>
      <c r="V8" s="57" t="s">
        <v>199</v>
      </c>
      <c r="W8" s="57" t="s">
        <v>199</v>
      </c>
      <c r="X8" s="57" t="s">
        <v>199</v>
      </c>
      <c r="Y8" s="57" t="s">
        <v>199</v>
      </c>
      <c r="Z8" s="57" t="s">
        <v>199</v>
      </c>
      <c r="AA8" s="57" t="s">
        <v>199</v>
      </c>
      <c r="AB8" s="57" t="s">
        <v>199</v>
      </c>
      <c r="AC8" s="57" t="s">
        <v>199</v>
      </c>
    </row>
    <row r="9" spans="1:29" ht="42" customHeight="1">
      <c r="A9" s="137" t="s">
        <v>153</v>
      </c>
      <c r="B9" s="57" t="s">
        <v>199</v>
      </c>
      <c r="C9" s="57" t="s">
        <v>199</v>
      </c>
      <c r="D9" s="57" t="s">
        <v>199</v>
      </c>
      <c r="E9" s="57" t="s">
        <v>199</v>
      </c>
      <c r="F9" s="57">
        <v>1</v>
      </c>
      <c r="G9" s="57" t="s">
        <v>199</v>
      </c>
      <c r="H9" s="125"/>
      <c r="I9" s="57">
        <v>1</v>
      </c>
      <c r="J9" s="57" t="s">
        <v>199</v>
      </c>
      <c r="K9" s="57" t="s">
        <v>199</v>
      </c>
      <c r="L9" s="57" t="s">
        <v>199</v>
      </c>
      <c r="M9" s="57">
        <v>1</v>
      </c>
      <c r="N9" s="57" t="s">
        <v>199</v>
      </c>
      <c r="O9" s="57">
        <v>1</v>
      </c>
      <c r="P9" s="57">
        <v>1</v>
      </c>
      <c r="Q9" s="57" t="s">
        <v>199</v>
      </c>
      <c r="R9" s="57" t="s">
        <v>199</v>
      </c>
      <c r="S9" s="57" t="s">
        <v>199</v>
      </c>
      <c r="T9" s="57" t="s">
        <v>199</v>
      </c>
      <c r="U9" s="57" t="s">
        <v>199</v>
      </c>
      <c r="V9" s="57">
        <v>1</v>
      </c>
      <c r="W9" s="57" t="s">
        <v>199</v>
      </c>
      <c r="X9" s="57">
        <v>2</v>
      </c>
      <c r="Y9" s="57" t="s">
        <v>199</v>
      </c>
      <c r="Z9" s="57" t="s">
        <v>199</v>
      </c>
      <c r="AA9" s="57" t="s">
        <v>199</v>
      </c>
      <c r="AB9" s="57">
        <v>1</v>
      </c>
      <c r="AC9" s="57" t="s">
        <v>199</v>
      </c>
    </row>
    <row r="10" spans="1:29" ht="42" customHeight="1">
      <c r="A10" s="137" t="s">
        <v>193</v>
      </c>
      <c r="B10" s="57" t="s">
        <v>199</v>
      </c>
      <c r="C10" s="57" t="s">
        <v>199</v>
      </c>
      <c r="D10" s="57" t="s">
        <v>199</v>
      </c>
      <c r="E10" s="57" t="s">
        <v>199</v>
      </c>
      <c r="F10" s="57">
        <v>1</v>
      </c>
      <c r="G10" s="57" t="s">
        <v>199</v>
      </c>
      <c r="H10" s="57">
        <v>1</v>
      </c>
      <c r="I10" s="125"/>
      <c r="J10" s="57" t="s">
        <v>199</v>
      </c>
      <c r="K10" s="57" t="s">
        <v>199</v>
      </c>
      <c r="L10" s="57" t="s">
        <v>199</v>
      </c>
      <c r="M10" s="57" t="s">
        <v>199</v>
      </c>
      <c r="N10" s="57">
        <v>1</v>
      </c>
      <c r="O10" s="57" t="s">
        <v>199</v>
      </c>
      <c r="P10" s="57">
        <v>1</v>
      </c>
      <c r="Q10" s="57" t="s">
        <v>199</v>
      </c>
      <c r="R10" s="57" t="s">
        <v>199</v>
      </c>
      <c r="S10" s="57" t="s">
        <v>199</v>
      </c>
      <c r="T10" s="57" t="s">
        <v>199</v>
      </c>
      <c r="U10" s="57" t="s">
        <v>199</v>
      </c>
      <c r="V10" s="57">
        <v>1</v>
      </c>
      <c r="W10" s="57" t="s">
        <v>199</v>
      </c>
      <c r="X10" s="57">
        <v>2</v>
      </c>
      <c r="Y10" s="57" t="s">
        <v>199</v>
      </c>
      <c r="Z10" s="57" t="s">
        <v>199</v>
      </c>
      <c r="AA10" s="57" t="s">
        <v>199</v>
      </c>
      <c r="AB10" s="57" t="s">
        <v>199</v>
      </c>
      <c r="AC10" s="57" t="s">
        <v>199</v>
      </c>
    </row>
    <row r="11" spans="1:29" ht="42" customHeight="1">
      <c r="A11" s="137" t="s">
        <v>191</v>
      </c>
      <c r="B11" s="57" t="s">
        <v>199</v>
      </c>
      <c r="C11" s="57" t="s">
        <v>199</v>
      </c>
      <c r="D11" s="57" t="s">
        <v>199</v>
      </c>
      <c r="E11" s="57">
        <v>1</v>
      </c>
      <c r="F11" s="57">
        <v>1</v>
      </c>
      <c r="G11" s="57" t="s">
        <v>199</v>
      </c>
      <c r="H11" s="57" t="s">
        <v>199</v>
      </c>
      <c r="I11" s="57" t="s">
        <v>199</v>
      </c>
      <c r="J11" s="125"/>
      <c r="K11" s="57" t="s">
        <v>199</v>
      </c>
      <c r="L11" s="57">
        <v>1</v>
      </c>
      <c r="M11" s="57" t="s">
        <v>199</v>
      </c>
      <c r="N11" s="57">
        <v>3</v>
      </c>
      <c r="O11" s="57" t="s">
        <v>199</v>
      </c>
      <c r="P11" s="57">
        <v>1</v>
      </c>
      <c r="Q11" s="57">
        <v>1</v>
      </c>
      <c r="R11" s="57" t="s">
        <v>199</v>
      </c>
      <c r="S11" s="57" t="s">
        <v>199</v>
      </c>
      <c r="T11" s="57" t="s">
        <v>199</v>
      </c>
      <c r="U11" s="57" t="s">
        <v>199</v>
      </c>
      <c r="V11" s="57">
        <v>1</v>
      </c>
      <c r="W11" s="57">
        <v>1</v>
      </c>
      <c r="X11" s="57" t="s">
        <v>199</v>
      </c>
      <c r="Y11" s="57" t="s">
        <v>199</v>
      </c>
      <c r="Z11" s="57" t="s">
        <v>199</v>
      </c>
      <c r="AA11" s="57" t="s">
        <v>199</v>
      </c>
      <c r="AB11" s="57" t="s">
        <v>199</v>
      </c>
      <c r="AC11" s="57" t="s">
        <v>199</v>
      </c>
    </row>
    <row r="12" spans="1:29" ht="42" customHeight="1">
      <c r="A12" s="137" t="s">
        <v>240</v>
      </c>
      <c r="B12" s="57" t="s">
        <v>199</v>
      </c>
      <c r="C12" s="57" t="s">
        <v>199</v>
      </c>
      <c r="D12" s="57" t="s">
        <v>199</v>
      </c>
      <c r="E12" s="57" t="s">
        <v>199</v>
      </c>
      <c r="F12" s="57" t="s">
        <v>199</v>
      </c>
      <c r="G12" s="57" t="s">
        <v>199</v>
      </c>
      <c r="H12" s="57" t="s">
        <v>199</v>
      </c>
      <c r="I12" s="57" t="s">
        <v>199</v>
      </c>
      <c r="J12" s="57" t="s">
        <v>199</v>
      </c>
      <c r="K12" s="125"/>
      <c r="L12" s="57" t="s">
        <v>199</v>
      </c>
      <c r="M12" s="57" t="s">
        <v>199</v>
      </c>
      <c r="N12" s="57" t="s">
        <v>199</v>
      </c>
      <c r="O12" s="57" t="s">
        <v>199</v>
      </c>
      <c r="P12" s="57">
        <v>1</v>
      </c>
      <c r="Q12" s="57" t="s">
        <v>199</v>
      </c>
      <c r="R12" s="57">
        <v>2</v>
      </c>
      <c r="S12" s="57" t="s">
        <v>199</v>
      </c>
      <c r="T12" s="57" t="s">
        <v>199</v>
      </c>
      <c r="U12" s="57" t="s">
        <v>199</v>
      </c>
      <c r="V12" s="57" t="s">
        <v>199</v>
      </c>
      <c r="W12" s="57" t="s">
        <v>199</v>
      </c>
      <c r="X12" s="57">
        <v>2</v>
      </c>
      <c r="Y12" s="57" t="s">
        <v>199</v>
      </c>
      <c r="Z12" s="57" t="s">
        <v>199</v>
      </c>
      <c r="AA12" s="57">
        <v>1</v>
      </c>
      <c r="AB12" s="57">
        <v>1</v>
      </c>
      <c r="AC12" s="57" t="s">
        <v>199</v>
      </c>
    </row>
    <row r="13" spans="1:29" ht="42" customHeight="1">
      <c r="A13" s="137" t="s">
        <v>336</v>
      </c>
      <c r="B13" s="57" t="s">
        <v>199</v>
      </c>
      <c r="C13" s="57" t="s">
        <v>199</v>
      </c>
      <c r="D13" s="57" t="s">
        <v>199</v>
      </c>
      <c r="E13" s="57">
        <v>1</v>
      </c>
      <c r="F13" s="57">
        <v>1</v>
      </c>
      <c r="G13" s="57" t="s">
        <v>199</v>
      </c>
      <c r="H13" s="57" t="s">
        <v>199</v>
      </c>
      <c r="I13" s="57" t="s">
        <v>199</v>
      </c>
      <c r="J13" s="57">
        <v>1</v>
      </c>
      <c r="K13" s="57" t="s">
        <v>199</v>
      </c>
      <c r="L13" s="125"/>
      <c r="M13" s="57" t="s">
        <v>199</v>
      </c>
      <c r="N13" s="57">
        <v>1</v>
      </c>
      <c r="O13" s="57" t="s">
        <v>199</v>
      </c>
      <c r="P13" s="57" t="s">
        <v>199</v>
      </c>
      <c r="Q13" s="57" t="s">
        <v>199</v>
      </c>
      <c r="R13" s="57" t="s">
        <v>199</v>
      </c>
      <c r="S13" s="57" t="s">
        <v>199</v>
      </c>
      <c r="T13" s="57" t="s">
        <v>199</v>
      </c>
      <c r="U13" s="57" t="s">
        <v>199</v>
      </c>
      <c r="V13" s="57" t="s">
        <v>199</v>
      </c>
      <c r="W13" s="57" t="s">
        <v>199</v>
      </c>
      <c r="X13" s="57" t="s">
        <v>199</v>
      </c>
      <c r="Y13" s="57" t="s">
        <v>199</v>
      </c>
      <c r="Z13" s="57" t="s">
        <v>199</v>
      </c>
      <c r="AA13" s="57" t="s">
        <v>199</v>
      </c>
      <c r="AB13" s="57" t="s">
        <v>199</v>
      </c>
      <c r="AC13" s="57" t="s">
        <v>199</v>
      </c>
    </row>
    <row r="14" spans="1:29" ht="42" customHeight="1">
      <c r="A14" s="137" t="s">
        <v>246</v>
      </c>
      <c r="B14" s="57" t="s">
        <v>199</v>
      </c>
      <c r="C14" s="57" t="s">
        <v>199</v>
      </c>
      <c r="D14" s="57" t="s">
        <v>199</v>
      </c>
      <c r="E14" s="57" t="s">
        <v>199</v>
      </c>
      <c r="F14" s="57" t="s">
        <v>199</v>
      </c>
      <c r="G14" s="57" t="s">
        <v>199</v>
      </c>
      <c r="H14" s="57">
        <v>1</v>
      </c>
      <c r="I14" s="57" t="s">
        <v>199</v>
      </c>
      <c r="J14" s="57" t="s">
        <v>199</v>
      </c>
      <c r="K14" s="57" t="s">
        <v>199</v>
      </c>
      <c r="L14" s="57" t="s">
        <v>199</v>
      </c>
      <c r="M14" s="125"/>
      <c r="N14" s="57" t="s">
        <v>199</v>
      </c>
      <c r="O14" s="57">
        <v>1</v>
      </c>
      <c r="P14" s="57">
        <v>1</v>
      </c>
      <c r="Q14" s="57" t="s">
        <v>199</v>
      </c>
      <c r="R14" s="57" t="s">
        <v>199</v>
      </c>
      <c r="S14" s="57" t="s">
        <v>199</v>
      </c>
      <c r="T14" s="57" t="s">
        <v>199</v>
      </c>
      <c r="U14" s="57" t="s">
        <v>199</v>
      </c>
      <c r="V14" s="57" t="s">
        <v>199</v>
      </c>
      <c r="W14" s="57" t="s">
        <v>199</v>
      </c>
      <c r="X14" s="57">
        <v>1</v>
      </c>
      <c r="Y14" s="57" t="s">
        <v>199</v>
      </c>
      <c r="Z14" s="57" t="s">
        <v>199</v>
      </c>
      <c r="AA14" s="57" t="s">
        <v>199</v>
      </c>
      <c r="AB14" s="57">
        <v>1</v>
      </c>
      <c r="AC14" s="57" t="s">
        <v>199</v>
      </c>
    </row>
    <row r="15" spans="1:29" ht="42" customHeight="1">
      <c r="A15" s="137" t="s">
        <v>91</v>
      </c>
      <c r="B15" s="57" t="s">
        <v>199</v>
      </c>
      <c r="C15" s="57">
        <v>1</v>
      </c>
      <c r="D15" s="57">
        <v>1</v>
      </c>
      <c r="E15" s="57">
        <v>1</v>
      </c>
      <c r="F15" s="85">
        <v>6</v>
      </c>
      <c r="G15" s="57">
        <v>1</v>
      </c>
      <c r="H15" s="57" t="s">
        <v>199</v>
      </c>
      <c r="I15" s="57">
        <v>1</v>
      </c>
      <c r="J15" s="57">
        <v>3</v>
      </c>
      <c r="K15" s="57" t="s">
        <v>199</v>
      </c>
      <c r="L15" s="57">
        <v>1</v>
      </c>
      <c r="M15" s="57" t="s">
        <v>199</v>
      </c>
      <c r="N15" s="125"/>
      <c r="O15" s="57">
        <v>1</v>
      </c>
      <c r="P15" s="57">
        <v>5</v>
      </c>
      <c r="Q15" s="57">
        <v>2</v>
      </c>
      <c r="R15" s="57" t="s">
        <v>199</v>
      </c>
      <c r="S15" s="57" t="s">
        <v>199</v>
      </c>
      <c r="T15" s="57">
        <v>2</v>
      </c>
      <c r="U15" s="57">
        <v>3</v>
      </c>
      <c r="V15" s="57">
        <v>4</v>
      </c>
      <c r="W15" s="57">
        <v>2</v>
      </c>
      <c r="X15" s="57">
        <v>5</v>
      </c>
      <c r="Y15" s="57">
        <v>1</v>
      </c>
      <c r="Z15" s="57">
        <v>1</v>
      </c>
      <c r="AA15" s="57">
        <v>1</v>
      </c>
      <c r="AB15" s="57" t="s">
        <v>199</v>
      </c>
      <c r="AC15" s="57">
        <v>2</v>
      </c>
    </row>
    <row r="16" spans="1:29" ht="42" customHeight="1">
      <c r="A16" s="137" t="s">
        <v>245</v>
      </c>
      <c r="B16" s="57" t="s">
        <v>199</v>
      </c>
      <c r="C16" s="57" t="s">
        <v>199</v>
      </c>
      <c r="D16" s="57" t="s">
        <v>199</v>
      </c>
      <c r="E16" s="57" t="s">
        <v>199</v>
      </c>
      <c r="F16" s="57" t="s">
        <v>199</v>
      </c>
      <c r="G16" s="57" t="s">
        <v>199</v>
      </c>
      <c r="H16" s="57">
        <v>1</v>
      </c>
      <c r="I16" s="57" t="s">
        <v>199</v>
      </c>
      <c r="J16" s="57" t="s">
        <v>199</v>
      </c>
      <c r="K16" s="57" t="s">
        <v>199</v>
      </c>
      <c r="L16" s="57" t="s">
        <v>199</v>
      </c>
      <c r="M16" s="57">
        <v>1</v>
      </c>
      <c r="N16" s="57">
        <v>1</v>
      </c>
      <c r="O16" s="125"/>
      <c r="P16" s="57">
        <v>1</v>
      </c>
      <c r="Q16" s="57" t="s">
        <v>199</v>
      </c>
      <c r="R16" s="57" t="s">
        <v>199</v>
      </c>
      <c r="S16" s="57" t="s">
        <v>199</v>
      </c>
      <c r="T16" s="57" t="s">
        <v>199</v>
      </c>
      <c r="U16" s="57" t="s">
        <v>199</v>
      </c>
      <c r="V16" s="57" t="s">
        <v>199</v>
      </c>
      <c r="W16" s="57" t="s">
        <v>199</v>
      </c>
      <c r="X16" s="57">
        <v>1</v>
      </c>
      <c r="Y16" s="57" t="s">
        <v>199</v>
      </c>
      <c r="Z16" s="57" t="s">
        <v>199</v>
      </c>
      <c r="AA16" s="57" t="s">
        <v>199</v>
      </c>
      <c r="AB16" s="57">
        <v>2</v>
      </c>
      <c r="AC16" s="57" t="s">
        <v>199</v>
      </c>
    </row>
    <row r="17" spans="1:29" ht="42" customHeight="1">
      <c r="A17" s="137" t="s">
        <v>96</v>
      </c>
      <c r="B17" s="57" t="s">
        <v>199</v>
      </c>
      <c r="C17" s="57">
        <v>1</v>
      </c>
      <c r="D17" s="57" t="s">
        <v>199</v>
      </c>
      <c r="E17" s="57" t="s">
        <v>199</v>
      </c>
      <c r="F17" s="57">
        <v>2</v>
      </c>
      <c r="G17" s="57">
        <v>1</v>
      </c>
      <c r="H17" s="57">
        <v>1</v>
      </c>
      <c r="I17" s="57">
        <v>1</v>
      </c>
      <c r="J17" s="57">
        <v>1</v>
      </c>
      <c r="K17" s="57">
        <v>1</v>
      </c>
      <c r="L17" s="57" t="s">
        <v>199</v>
      </c>
      <c r="M17" s="57">
        <v>1</v>
      </c>
      <c r="N17" s="57">
        <v>5</v>
      </c>
      <c r="O17" s="57">
        <v>1</v>
      </c>
      <c r="P17" s="125"/>
      <c r="Q17" s="57">
        <v>1</v>
      </c>
      <c r="R17" s="57">
        <v>1</v>
      </c>
      <c r="S17" s="57">
        <v>1</v>
      </c>
      <c r="T17" s="57">
        <v>1</v>
      </c>
      <c r="U17" s="57">
        <v>2</v>
      </c>
      <c r="V17" s="57">
        <v>2</v>
      </c>
      <c r="W17" s="57">
        <v>2</v>
      </c>
      <c r="X17" s="85">
        <v>6</v>
      </c>
      <c r="Y17" s="57" t="s">
        <v>199</v>
      </c>
      <c r="Z17" s="57">
        <v>1</v>
      </c>
      <c r="AA17" s="57" t="s">
        <v>199</v>
      </c>
      <c r="AB17" s="57">
        <v>2</v>
      </c>
      <c r="AC17" s="57" t="s">
        <v>199</v>
      </c>
    </row>
    <row r="18" spans="1:29" ht="42" customHeight="1">
      <c r="A18" s="137" t="s">
        <v>194</v>
      </c>
      <c r="B18" s="57">
        <v>1</v>
      </c>
      <c r="C18" s="57" t="s">
        <v>199</v>
      </c>
      <c r="D18" s="57">
        <v>1</v>
      </c>
      <c r="E18" s="57" t="s">
        <v>199</v>
      </c>
      <c r="F18" s="57">
        <v>2</v>
      </c>
      <c r="G18" s="57">
        <v>1</v>
      </c>
      <c r="H18" s="57" t="s">
        <v>199</v>
      </c>
      <c r="I18" s="57" t="s">
        <v>199</v>
      </c>
      <c r="J18" s="57">
        <v>1</v>
      </c>
      <c r="K18" s="57" t="s">
        <v>199</v>
      </c>
      <c r="L18" s="57" t="s">
        <v>199</v>
      </c>
      <c r="M18" s="57" t="s">
        <v>199</v>
      </c>
      <c r="N18" s="57">
        <v>2</v>
      </c>
      <c r="O18" s="57" t="s">
        <v>199</v>
      </c>
      <c r="P18" s="57">
        <v>1</v>
      </c>
      <c r="Q18" s="125"/>
      <c r="R18" s="57" t="s">
        <v>199</v>
      </c>
      <c r="S18" s="57">
        <v>2</v>
      </c>
      <c r="T18" s="57" t="s">
        <v>199</v>
      </c>
      <c r="U18" s="57">
        <v>1</v>
      </c>
      <c r="V18" s="57">
        <v>1</v>
      </c>
      <c r="W18" s="57">
        <v>1</v>
      </c>
      <c r="X18" s="57">
        <v>1</v>
      </c>
      <c r="Y18" s="57" t="s">
        <v>199</v>
      </c>
      <c r="Z18" s="57">
        <v>1</v>
      </c>
      <c r="AA18" s="57" t="s">
        <v>199</v>
      </c>
      <c r="AB18" s="57" t="s">
        <v>199</v>
      </c>
      <c r="AC18" s="57" t="s">
        <v>199</v>
      </c>
    </row>
    <row r="19" spans="1:29" ht="42" customHeight="1">
      <c r="A19" s="137" t="s">
        <v>236</v>
      </c>
      <c r="B19" s="57" t="s">
        <v>199</v>
      </c>
      <c r="C19" s="57" t="s">
        <v>199</v>
      </c>
      <c r="D19" s="57" t="s">
        <v>199</v>
      </c>
      <c r="E19" s="57" t="s">
        <v>199</v>
      </c>
      <c r="F19" s="57" t="s">
        <v>199</v>
      </c>
      <c r="G19" s="57" t="s">
        <v>199</v>
      </c>
      <c r="H19" s="57" t="s">
        <v>199</v>
      </c>
      <c r="I19" s="57" t="s">
        <v>199</v>
      </c>
      <c r="J19" s="57" t="s">
        <v>199</v>
      </c>
      <c r="K19" s="57">
        <v>2</v>
      </c>
      <c r="L19" s="57" t="s">
        <v>199</v>
      </c>
      <c r="M19" s="57" t="s">
        <v>199</v>
      </c>
      <c r="N19" s="57" t="s">
        <v>199</v>
      </c>
      <c r="O19" s="57" t="s">
        <v>199</v>
      </c>
      <c r="P19" s="57">
        <v>1</v>
      </c>
      <c r="Q19" s="57" t="s">
        <v>199</v>
      </c>
      <c r="R19" s="125"/>
      <c r="S19" s="57" t="s">
        <v>199</v>
      </c>
      <c r="T19" s="57" t="s">
        <v>199</v>
      </c>
      <c r="U19" s="57" t="s">
        <v>199</v>
      </c>
      <c r="V19" s="57" t="s">
        <v>199</v>
      </c>
      <c r="W19" s="57" t="s">
        <v>199</v>
      </c>
      <c r="X19" s="57">
        <v>1</v>
      </c>
      <c r="Y19" s="57">
        <v>1</v>
      </c>
      <c r="Z19" s="57" t="s">
        <v>199</v>
      </c>
      <c r="AA19" s="57" t="s">
        <v>199</v>
      </c>
      <c r="AB19" s="57">
        <v>2</v>
      </c>
      <c r="AC19" s="57" t="s">
        <v>199</v>
      </c>
    </row>
    <row r="20" spans="1:29" ht="42" customHeight="1">
      <c r="A20" s="137" t="s">
        <v>273</v>
      </c>
      <c r="B20" s="57">
        <v>1</v>
      </c>
      <c r="C20" s="57" t="s">
        <v>199</v>
      </c>
      <c r="D20" s="57">
        <v>1</v>
      </c>
      <c r="E20" s="57" t="s">
        <v>199</v>
      </c>
      <c r="F20" s="57">
        <v>1</v>
      </c>
      <c r="G20" s="57" t="s">
        <v>199</v>
      </c>
      <c r="H20" s="57" t="s">
        <v>199</v>
      </c>
      <c r="I20" s="57" t="s">
        <v>199</v>
      </c>
      <c r="J20" s="57" t="s">
        <v>199</v>
      </c>
      <c r="K20" s="57" t="s">
        <v>199</v>
      </c>
      <c r="L20" s="57" t="s">
        <v>199</v>
      </c>
      <c r="M20" s="57" t="s">
        <v>199</v>
      </c>
      <c r="N20" s="57" t="s">
        <v>199</v>
      </c>
      <c r="O20" s="57" t="s">
        <v>199</v>
      </c>
      <c r="P20" s="57">
        <v>1</v>
      </c>
      <c r="Q20" s="57">
        <v>2</v>
      </c>
      <c r="R20" s="57" t="s">
        <v>199</v>
      </c>
      <c r="S20" s="125"/>
      <c r="T20" s="57">
        <v>1</v>
      </c>
      <c r="U20" s="57" t="s">
        <v>199</v>
      </c>
      <c r="V20" s="57" t="s">
        <v>199</v>
      </c>
      <c r="W20" s="57" t="s">
        <v>199</v>
      </c>
      <c r="X20" s="57">
        <v>1</v>
      </c>
      <c r="Y20" s="57" t="s">
        <v>199</v>
      </c>
      <c r="Z20" s="57" t="s">
        <v>199</v>
      </c>
      <c r="AA20" s="57" t="s">
        <v>199</v>
      </c>
      <c r="AB20" s="57" t="s">
        <v>199</v>
      </c>
      <c r="AC20" s="57" t="s">
        <v>199</v>
      </c>
    </row>
    <row r="21" spans="1:29" ht="42" customHeight="1">
      <c r="A21" s="137" t="s">
        <v>274</v>
      </c>
      <c r="B21" s="57" t="s">
        <v>199</v>
      </c>
      <c r="C21" s="57">
        <v>1</v>
      </c>
      <c r="D21" s="57" t="s">
        <v>199</v>
      </c>
      <c r="E21" s="57" t="s">
        <v>199</v>
      </c>
      <c r="F21" s="57">
        <v>1</v>
      </c>
      <c r="G21" s="57">
        <v>1</v>
      </c>
      <c r="H21" s="57" t="s">
        <v>199</v>
      </c>
      <c r="I21" s="57" t="s">
        <v>199</v>
      </c>
      <c r="J21" s="57" t="s">
        <v>199</v>
      </c>
      <c r="K21" s="57" t="s">
        <v>199</v>
      </c>
      <c r="L21" s="57" t="s">
        <v>199</v>
      </c>
      <c r="M21" s="57" t="s">
        <v>199</v>
      </c>
      <c r="N21" s="57">
        <v>2</v>
      </c>
      <c r="O21" s="57" t="s">
        <v>199</v>
      </c>
      <c r="P21" s="57">
        <v>1</v>
      </c>
      <c r="Q21" s="57" t="s">
        <v>199</v>
      </c>
      <c r="R21" s="57" t="s">
        <v>199</v>
      </c>
      <c r="S21" s="57">
        <v>1</v>
      </c>
      <c r="T21" s="125"/>
      <c r="U21" s="57" t="s">
        <v>199</v>
      </c>
      <c r="V21" s="57" t="s">
        <v>199</v>
      </c>
      <c r="W21" s="57" t="s">
        <v>199</v>
      </c>
      <c r="X21" s="57" t="s">
        <v>199</v>
      </c>
      <c r="Y21" s="57" t="s">
        <v>199</v>
      </c>
      <c r="Z21" s="57" t="s">
        <v>199</v>
      </c>
      <c r="AA21" s="57" t="s">
        <v>199</v>
      </c>
      <c r="AB21" s="57" t="s">
        <v>199</v>
      </c>
      <c r="AC21" s="57" t="s">
        <v>199</v>
      </c>
    </row>
    <row r="22" spans="1:29" ht="42" customHeight="1">
      <c r="A22" s="137" t="s">
        <v>317</v>
      </c>
      <c r="B22" s="57" t="s">
        <v>199</v>
      </c>
      <c r="C22" s="57" t="s">
        <v>199</v>
      </c>
      <c r="D22" s="57" t="s">
        <v>199</v>
      </c>
      <c r="E22" s="57" t="s">
        <v>199</v>
      </c>
      <c r="F22" s="57">
        <v>2</v>
      </c>
      <c r="G22" s="57" t="s">
        <v>199</v>
      </c>
      <c r="H22" s="57" t="s">
        <v>199</v>
      </c>
      <c r="I22" s="57" t="s">
        <v>199</v>
      </c>
      <c r="J22" s="57" t="s">
        <v>199</v>
      </c>
      <c r="K22" s="57" t="s">
        <v>199</v>
      </c>
      <c r="L22" s="57" t="s">
        <v>199</v>
      </c>
      <c r="M22" s="57" t="s">
        <v>199</v>
      </c>
      <c r="N22" s="57">
        <v>3</v>
      </c>
      <c r="O22" s="57" t="s">
        <v>199</v>
      </c>
      <c r="P22" s="57">
        <v>2</v>
      </c>
      <c r="Q22" s="57">
        <v>1</v>
      </c>
      <c r="R22" s="57" t="s">
        <v>199</v>
      </c>
      <c r="S22" s="57" t="s">
        <v>199</v>
      </c>
      <c r="T22" s="57" t="s">
        <v>199</v>
      </c>
      <c r="U22" s="125"/>
      <c r="V22" s="57">
        <v>2</v>
      </c>
      <c r="W22" s="57">
        <v>2</v>
      </c>
      <c r="X22" s="57">
        <v>3</v>
      </c>
      <c r="Y22" s="57" t="s">
        <v>199</v>
      </c>
      <c r="Z22" s="57">
        <v>2</v>
      </c>
      <c r="AA22" s="57" t="s">
        <v>199</v>
      </c>
      <c r="AB22" s="57" t="s">
        <v>199</v>
      </c>
      <c r="AC22" s="57" t="s">
        <v>199</v>
      </c>
    </row>
    <row r="23" spans="1:29" ht="42" customHeight="1">
      <c r="A23" s="137" t="s">
        <v>88</v>
      </c>
      <c r="B23" s="57" t="s">
        <v>199</v>
      </c>
      <c r="C23" s="57" t="s">
        <v>199</v>
      </c>
      <c r="D23" s="57" t="s">
        <v>199</v>
      </c>
      <c r="E23" s="57" t="s">
        <v>199</v>
      </c>
      <c r="F23" s="57">
        <v>5</v>
      </c>
      <c r="G23" s="57" t="s">
        <v>199</v>
      </c>
      <c r="H23" s="57">
        <v>1</v>
      </c>
      <c r="I23" s="57">
        <v>1</v>
      </c>
      <c r="J23" s="57">
        <v>1</v>
      </c>
      <c r="K23" s="57" t="s">
        <v>199</v>
      </c>
      <c r="L23" s="57" t="s">
        <v>199</v>
      </c>
      <c r="M23" s="57" t="s">
        <v>199</v>
      </c>
      <c r="N23" s="57">
        <v>4</v>
      </c>
      <c r="O23" s="57" t="s">
        <v>199</v>
      </c>
      <c r="P23" s="57">
        <v>2</v>
      </c>
      <c r="Q23" s="57">
        <v>1</v>
      </c>
      <c r="R23" s="57" t="s">
        <v>199</v>
      </c>
      <c r="S23" s="57" t="s">
        <v>199</v>
      </c>
      <c r="T23" s="57" t="s">
        <v>199</v>
      </c>
      <c r="U23" s="57">
        <v>2</v>
      </c>
      <c r="V23" s="125"/>
      <c r="W23" s="57">
        <v>1</v>
      </c>
      <c r="X23" s="57">
        <v>4</v>
      </c>
      <c r="Y23" s="57" t="s">
        <v>199</v>
      </c>
      <c r="Z23" s="57">
        <v>1</v>
      </c>
      <c r="AA23" s="57" t="s">
        <v>199</v>
      </c>
      <c r="AB23" s="57">
        <v>1</v>
      </c>
      <c r="AC23" s="57">
        <v>1</v>
      </c>
    </row>
    <row r="24" spans="1:29" ht="42" customHeight="1">
      <c r="A24" s="137" t="s">
        <v>192</v>
      </c>
      <c r="B24" s="57" t="s">
        <v>199</v>
      </c>
      <c r="C24" s="57" t="s">
        <v>199</v>
      </c>
      <c r="D24" s="57" t="s">
        <v>199</v>
      </c>
      <c r="E24" s="57" t="s">
        <v>199</v>
      </c>
      <c r="F24" s="57">
        <v>2</v>
      </c>
      <c r="G24" s="57" t="s">
        <v>199</v>
      </c>
      <c r="H24" s="57" t="s">
        <v>199</v>
      </c>
      <c r="I24" s="57" t="s">
        <v>199</v>
      </c>
      <c r="J24" s="57">
        <v>1</v>
      </c>
      <c r="K24" s="57" t="s">
        <v>199</v>
      </c>
      <c r="L24" s="57" t="s">
        <v>199</v>
      </c>
      <c r="M24" s="57" t="s">
        <v>199</v>
      </c>
      <c r="N24" s="57">
        <v>2</v>
      </c>
      <c r="O24" s="57" t="s">
        <v>199</v>
      </c>
      <c r="P24" s="57">
        <v>2</v>
      </c>
      <c r="Q24" s="57">
        <v>1</v>
      </c>
      <c r="R24" s="57" t="s">
        <v>199</v>
      </c>
      <c r="S24" s="57" t="s">
        <v>199</v>
      </c>
      <c r="T24" s="57" t="s">
        <v>199</v>
      </c>
      <c r="U24" s="57">
        <v>2</v>
      </c>
      <c r="V24" s="57">
        <v>1</v>
      </c>
      <c r="W24" s="125"/>
      <c r="X24" s="57">
        <v>1</v>
      </c>
      <c r="Y24" s="57" t="s">
        <v>199</v>
      </c>
      <c r="Z24" s="57">
        <v>1</v>
      </c>
      <c r="AA24" s="57" t="s">
        <v>199</v>
      </c>
      <c r="AB24" s="57" t="s">
        <v>199</v>
      </c>
      <c r="AC24" s="57">
        <v>1</v>
      </c>
    </row>
    <row r="25" spans="1:29" ht="42" customHeight="1">
      <c r="A25" s="137" t="s">
        <v>106</v>
      </c>
      <c r="B25" s="57">
        <v>1</v>
      </c>
      <c r="C25" s="57" t="s">
        <v>199</v>
      </c>
      <c r="D25" s="57">
        <v>1</v>
      </c>
      <c r="E25" s="57" t="s">
        <v>199</v>
      </c>
      <c r="F25" s="57">
        <v>4</v>
      </c>
      <c r="G25" s="57" t="s">
        <v>199</v>
      </c>
      <c r="H25" s="57">
        <v>2</v>
      </c>
      <c r="I25" s="57">
        <v>2</v>
      </c>
      <c r="J25" s="57" t="s">
        <v>199</v>
      </c>
      <c r="K25" s="57">
        <v>2</v>
      </c>
      <c r="L25" s="57" t="s">
        <v>199</v>
      </c>
      <c r="M25" s="57">
        <v>1</v>
      </c>
      <c r="N25" s="57">
        <v>5</v>
      </c>
      <c r="O25" s="57">
        <v>1</v>
      </c>
      <c r="P25" s="85">
        <v>6</v>
      </c>
      <c r="Q25" s="57">
        <v>1</v>
      </c>
      <c r="R25" s="57">
        <v>1</v>
      </c>
      <c r="S25" s="57">
        <v>1</v>
      </c>
      <c r="T25" s="57" t="s">
        <v>199</v>
      </c>
      <c r="U25" s="57">
        <v>3</v>
      </c>
      <c r="V25" s="57">
        <v>4</v>
      </c>
      <c r="W25" s="57">
        <v>1</v>
      </c>
      <c r="X25" s="125"/>
      <c r="Y25" s="57" t="s">
        <v>199</v>
      </c>
      <c r="Z25" s="57">
        <v>2</v>
      </c>
      <c r="AA25" s="57" t="s">
        <v>199</v>
      </c>
      <c r="AB25" s="57">
        <v>3</v>
      </c>
      <c r="AC25" s="57" t="s">
        <v>199</v>
      </c>
    </row>
    <row r="26" spans="1:29" ht="42" customHeight="1">
      <c r="A26" s="137" t="s">
        <v>238</v>
      </c>
      <c r="B26" s="57" t="s">
        <v>199</v>
      </c>
      <c r="C26" s="57" t="s">
        <v>199</v>
      </c>
      <c r="D26" s="57" t="s">
        <v>199</v>
      </c>
      <c r="E26" s="57" t="s">
        <v>199</v>
      </c>
      <c r="F26" s="57">
        <v>1</v>
      </c>
      <c r="G26" s="57" t="s">
        <v>199</v>
      </c>
      <c r="H26" s="57" t="s">
        <v>199</v>
      </c>
      <c r="I26" s="57" t="s">
        <v>199</v>
      </c>
      <c r="J26" s="57" t="s">
        <v>199</v>
      </c>
      <c r="K26" s="57" t="s">
        <v>199</v>
      </c>
      <c r="L26" s="57" t="s">
        <v>199</v>
      </c>
      <c r="M26" s="57" t="s">
        <v>199</v>
      </c>
      <c r="N26" s="57">
        <v>1</v>
      </c>
      <c r="O26" s="57" t="s">
        <v>199</v>
      </c>
      <c r="P26" s="57" t="s">
        <v>199</v>
      </c>
      <c r="Q26" s="57" t="s">
        <v>199</v>
      </c>
      <c r="R26" s="57">
        <v>1</v>
      </c>
      <c r="S26" s="57" t="s">
        <v>199</v>
      </c>
      <c r="T26" s="57" t="s">
        <v>199</v>
      </c>
      <c r="U26" s="57" t="s">
        <v>199</v>
      </c>
      <c r="V26" s="57" t="s">
        <v>199</v>
      </c>
      <c r="W26" s="57" t="s">
        <v>199</v>
      </c>
      <c r="X26" s="57" t="s">
        <v>199</v>
      </c>
      <c r="Y26" s="125"/>
      <c r="Z26" s="57" t="s">
        <v>199</v>
      </c>
      <c r="AA26" s="57">
        <v>1</v>
      </c>
      <c r="AB26" s="57" t="s">
        <v>199</v>
      </c>
      <c r="AC26" s="57">
        <v>1</v>
      </c>
    </row>
    <row r="27" spans="1:29" ht="42" customHeight="1">
      <c r="A27" s="137" t="s">
        <v>318</v>
      </c>
      <c r="B27" s="57" t="s">
        <v>199</v>
      </c>
      <c r="C27" s="57" t="s">
        <v>199</v>
      </c>
      <c r="D27" s="57" t="s">
        <v>199</v>
      </c>
      <c r="E27" s="57" t="s">
        <v>199</v>
      </c>
      <c r="F27" s="57">
        <v>1</v>
      </c>
      <c r="G27" s="57" t="s">
        <v>199</v>
      </c>
      <c r="H27" s="57" t="s">
        <v>199</v>
      </c>
      <c r="I27" s="57" t="s">
        <v>199</v>
      </c>
      <c r="J27" s="57" t="s">
        <v>199</v>
      </c>
      <c r="K27" s="57" t="s">
        <v>199</v>
      </c>
      <c r="L27" s="57" t="s">
        <v>199</v>
      </c>
      <c r="M27" s="57" t="s">
        <v>199</v>
      </c>
      <c r="N27" s="57">
        <v>1</v>
      </c>
      <c r="O27" s="57" t="s">
        <v>199</v>
      </c>
      <c r="P27" s="57">
        <v>1</v>
      </c>
      <c r="Q27" s="57">
        <v>1</v>
      </c>
      <c r="R27" s="57" t="s">
        <v>199</v>
      </c>
      <c r="S27" s="57" t="s">
        <v>199</v>
      </c>
      <c r="T27" s="57" t="s">
        <v>199</v>
      </c>
      <c r="U27" s="57">
        <v>2</v>
      </c>
      <c r="V27" s="57">
        <v>1</v>
      </c>
      <c r="W27" s="57">
        <v>1</v>
      </c>
      <c r="X27" s="57">
        <v>2</v>
      </c>
      <c r="Y27" s="57" t="s">
        <v>199</v>
      </c>
      <c r="Z27" s="125"/>
      <c r="AA27" s="57" t="s">
        <v>199</v>
      </c>
      <c r="AB27" s="57" t="s">
        <v>199</v>
      </c>
      <c r="AC27" s="57" t="s">
        <v>199</v>
      </c>
    </row>
    <row r="28" spans="1:29" ht="42" customHeight="1">
      <c r="A28" s="137" t="s">
        <v>237</v>
      </c>
      <c r="B28" s="57" t="s">
        <v>199</v>
      </c>
      <c r="C28" s="57" t="s">
        <v>199</v>
      </c>
      <c r="D28" s="57" t="s">
        <v>199</v>
      </c>
      <c r="E28" s="57" t="s">
        <v>199</v>
      </c>
      <c r="F28" s="57">
        <v>1</v>
      </c>
      <c r="G28" s="57" t="s">
        <v>199</v>
      </c>
      <c r="H28" s="57" t="s">
        <v>199</v>
      </c>
      <c r="I28" s="57" t="s">
        <v>199</v>
      </c>
      <c r="J28" s="57" t="s">
        <v>199</v>
      </c>
      <c r="K28" s="57">
        <v>1</v>
      </c>
      <c r="L28" s="57" t="s">
        <v>199</v>
      </c>
      <c r="M28" s="57" t="s">
        <v>199</v>
      </c>
      <c r="N28" s="57">
        <v>1</v>
      </c>
      <c r="O28" s="57" t="s">
        <v>199</v>
      </c>
      <c r="P28" s="57" t="s">
        <v>199</v>
      </c>
      <c r="Q28" s="57" t="s">
        <v>199</v>
      </c>
      <c r="R28" s="57" t="s">
        <v>199</v>
      </c>
      <c r="S28" s="57" t="s">
        <v>199</v>
      </c>
      <c r="T28" s="57" t="s">
        <v>199</v>
      </c>
      <c r="U28" s="57" t="s">
        <v>199</v>
      </c>
      <c r="V28" s="57" t="s">
        <v>199</v>
      </c>
      <c r="W28" s="57" t="s">
        <v>199</v>
      </c>
      <c r="X28" s="57" t="s">
        <v>199</v>
      </c>
      <c r="Y28" s="57">
        <v>1</v>
      </c>
      <c r="Z28" s="57" t="s">
        <v>199</v>
      </c>
      <c r="AA28" s="125"/>
      <c r="AB28" s="57" t="s">
        <v>199</v>
      </c>
      <c r="AC28" s="57">
        <v>1</v>
      </c>
    </row>
    <row r="29" spans="1:29" ht="42" customHeight="1">
      <c r="A29" s="137" t="s">
        <v>241</v>
      </c>
      <c r="B29" s="57" t="s">
        <v>199</v>
      </c>
      <c r="C29" s="57" t="s">
        <v>199</v>
      </c>
      <c r="D29" s="57" t="s">
        <v>199</v>
      </c>
      <c r="E29" s="57" t="s">
        <v>199</v>
      </c>
      <c r="F29" s="57">
        <v>1</v>
      </c>
      <c r="G29" s="57" t="s">
        <v>199</v>
      </c>
      <c r="H29" s="57">
        <v>1</v>
      </c>
      <c r="I29" s="57" t="s">
        <v>199</v>
      </c>
      <c r="J29" s="57" t="s">
        <v>199</v>
      </c>
      <c r="K29" s="57">
        <v>1</v>
      </c>
      <c r="L29" s="57" t="s">
        <v>199</v>
      </c>
      <c r="M29" s="57">
        <v>1</v>
      </c>
      <c r="N29" s="57" t="s">
        <v>199</v>
      </c>
      <c r="O29" s="57">
        <v>2</v>
      </c>
      <c r="P29" s="57">
        <v>2</v>
      </c>
      <c r="Q29" s="57" t="s">
        <v>199</v>
      </c>
      <c r="R29" s="57">
        <v>2</v>
      </c>
      <c r="S29" s="57" t="s">
        <v>199</v>
      </c>
      <c r="T29" s="57" t="s">
        <v>199</v>
      </c>
      <c r="U29" s="57" t="s">
        <v>199</v>
      </c>
      <c r="V29" s="57">
        <v>1</v>
      </c>
      <c r="W29" s="57" t="s">
        <v>199</v>
      </c>
      <c r="X29" s="57">
        <v>3</v>
      </c>
      <c r="Y29" s="57" t="s">
        <v>199</v>
      </c>
      <c r="Z29" s="57" t="s">
        <v>199</v>
      </c>
      <c r="AA29" s="57" t="s">
        <v>199</v>
      </c>
      <c r="AB29" s="125"/>
      <c r="AC29" s="57" t="s">
        <v>199</v>
      </c>
    </row>
    <row r="30" spans="1:29" ht="42" customHeight="1">
      <c r="A30" s="137" t="s">
        <v>239</v>
      </c>
      <c r="B30" s="57" t="s">
        <v>199</v>
      </c>
      <c r="C30" s="57" t="s">
        <v>199</v>
      </c>
      <c r="D30" s="57" t="s">
        <v>199</v>
      </c>
      <c r="E30" s="57" t="s">
        <v>199</v>
      </c>
      <c r="F30" s="57">
        <v>2</v>
      </c>
      <c r="G30" s="57" t="s">
        <v>199</v>
      </c>
      <c r="H30" s="57" t="s">
        <v>199</v>
      </c>
      <c r="I30" s="57" t="s">
        <v>199</v>
      </c>
      <c r="J30" s="57" t="s">
        <v>199</v>
      </c>
      <c r="K30" s="57" t="s">
        <v>199</v>
      </c>
      <c r="L30" s="57" t="s">
        <v>199</v>
      </c>
      <c r="M30" s="57" t="s">
        <v>199</v>
      </c>
      <c r="N30" s="57">
        <v>2</v>
      </c>
      <c r="O30" s="57" t="s">
        <v>199</v>
      </c>
      <c r="P30" s="57" t="s">
        <v>199</v>
      </c>
      <c r="Q30" s="57" t="s">
        <v>199</v>
      </c>
      <c r="R30" s="57" t="s">
        <v>199</v>
      </c>
      <c r="S30" s="57" t="s">
        <v>199</v>
      </c>
      <c r="T30" s="57" t="s">
        <v>199</v>
      </c>
      <c r="U30" s="57" t="s">
        <v>199</v>
      </c>
      <c r="V30" s="57">
        <v>1</v>
      </c>
      <c r="W30" s="57">
        <v>1</v>
      </c>
      <c r="X30" s="57" t="s">
        <v>199</v>
      </c>
      <c r="Y30" s="57">
        <v>1</v>
      </c>
      <c r="Z30" s="57" t="s">
        <v>199</v>
      </c>
      <c r="AA30" s="57">
        <v>1</v>
      </c>
      <c r="AB30" s="57" t="s">
        <v>199</v>
      </c>
      <c r="AC30" s="125"/>
    </row>
    <row r="32" spans="1:29" ht="42" customHeight="1">
      <c r="A32" s="180" t="s">
        <v>3</v>
      </c>
      <c r="B32" s="180"/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</row>
    <row r="33" spans="1:29" ht="42" customHeight="1">
      <c r="B33" s="131" t="s">
        <v>270</v>
      </c>
      <c r="C33" s="131" t="s">
        <v>272</v>
      </c>
      <c r="D33" s="131" t="s">
        <v>271</v>
      </c>
      <c r="E33" s="131" t="s">
        <v>335</v>
      </c>
      <c r="F33" s="131" t="s">
        <v>109</v>
      </c>
      <c r="G33" s="131" t="s">
        <v>307</v>
      </c>
      <c r="H33" s="131" t="s">
        <v>153</v>
      </c>
      <c r="I33" s="131" t="s">
        <v>193</v>
      </c>
      <c r="J33" s="131" t="s">
        <v>191</v>
      </c>
      <c r="K33" s="131" t="s">
        <v>240</v>
      </c>
      <c r="L33" s="131" t="s">
        <v>336</v>
      </c>
      <c r="M33" s="131" t="s">
        <v>246</v>
      </c>
      <c r="N33" s="131" t="s">
        <v>91</v>
      </c>
      <c r="O33" s="131" t="s">
        <v>245</v>
      </c>
      <c r="P33" s="131" t="s">
        <v>96</v>
      </c>
      <c r="Q33" s="131" t="s">
        <v>194</v>
      </c>
      <c r="R33" s="131" t="s">
        <v>236</v>
      </c>
      <c r="S33" s="131" t="s">
        <v>273</v>
      </c>
      <c r="T33" s="131" t="s">
        <v>274</v>
      </c>
      <c r="U33" s="131" t="s">
        <v>317</v>
      </c>
      <c r="V33" s="131" t="s">
        <v>88</v>
      </c>
      <c r="W33" s="131" t="s">
        <v>192</v>
      </c>
      <c r="X33" s="131" t="s">
        <v>106</v>
      </c>
      <c r="Y33" s="131" t="s">
        <v>238</v>
      </c>
      <c r="Z33" s="131" t="s">
        <v>318</v>
      </c>
      <c r="AA33" s="131" t="s">
        <v>237</v>
      </c>
      <c r="AB33" s="131" t="s">
        <v>241</v>
      </c>
      <c r="AC33" s="131" t="s">
        <v>239</v>
      </c>
    </row>
    <row r="34" spans="1:29" ht="42" customHeight="1">
      <c r="A34" s="137" t="s">
        <v>270</v>
      </c>
      <c r="B34" s="125"/>
      <c r="C34" s="57" t="s">
        <v>199</v>
      </c>
      <c r="D34" s="57">
        <v>0</v>
      </c>
      <c r="E34" s="57" t="s">
        <v>199</v>
      </c>
      <c r="F34" s="57">
        <v>0</v>
      </c>
      <c r="G34" s="57" t="s">
        <v>199</v>
      </c>
      <c r="H34" s="57" t="s">
        <v>199</v>
      </c>
      <c r="I34" s="57" t="s">
        <v>199</v>
      </c>
      <c r="J34" s="57" t="s">
        <v>199</v>
      </c>
      <c r="K34" s="57" t="s">
        <v>199</v>
      </c>
      <c r="L34" s="57" t="s">
        <v>199</v>
      </c>
      <c r="M34" s="57" t="s">
        <v>199</v>
      </c>
      <c r="N34" s="57" t="s">
        <v>199</v>
      </c>
      <c r="O34" s="57" t="s">
        <v>199</v>
      </c>
      <c r="P34" s="57" t="s">
        <v>199</v>
      </c>
      <c r="Q34" s="57">
        <v>0</v>
      </c>
      <c r="R34" s="57" t="s">
        <v>199</v>
      </c>
      <c r="S34" s="57">
        <v>2</v>
      </c>
      <c r="T34" s="57" t="s">
        <v>199</v>
      </c>
      <c r="U34" s="57" t="s">
        <v>199</v>
      </c>
      <c r="V34" s="57" t="s">
        <v>199</v>
      </c>
      <c r="W34" s="57" t="s">
        <v>199</v>
      </c>
      <c r="X34" s="57">
        <v>0</v>
      </c>
      <c r="Y34" s="57" t="s">
        <v>199</v>
      </c>
      <c r="Z34" s="57" t="s">
        <v>199</v>
      </c>
      <c r="AA34" s="57" t="s">
        <v>199</v>
      </c>
      <c r="AB34" s="57" t="s">
        <v>199</v>
      </c>
      <c r="AC34" s="57" t="s">
        <v>199</v>
      </c>
    </row>
    <row r="35" spans="1:29" ht="42" customHeight="1">
      <c r="A35" s="137" t="s">
        <v>272</v>
      </c>
      <c r="B35" s="57" t="s">
        <v>199</v>
      </c>
      <c r="C35" s="125"/>
      <c r="D35" s="57" t="s">
        <v>199</v>
      </c>
      <c r="E35" s="57" t="s">
        <v>199</v>
      </c>
      <c r="F35" s="57" t="s">
        <v>199</v>
      </c>
      <c r="G35" s="57">
        <v>0</v>
      </c>
      <c r="H35" s="57" t="s">
        <v>199</v>
      </c>
      <c r="I35" s="57" t="s">
        <v>199</v>
      </c>
      <c r="J35" s="57" t="s">
        <v>199</v>
      </c>
      <c r="K35" s="57" t="s">
        <v>199</v>
      </c>
      <c r="L35" s="57" t="s">
        <v>199</v>
      </c>
      <c r="M35" s="57" t="s">
        <v>199</v>
      </c>
      <c r="N35" s="57">
        <v>0</v>
      </c>
      <c r="O35" s="57" t="s">
        <v>199</v>
      </c>
      <c r="P35" s="57">
        <v>0</v>
      </c>
      <c r="Q35" s="57" t="s">
        <v>199</v>
      </c>
      <c r="R35" s="57" t="s">
        <v>199</v>
      </c>
      <c r="S35" s="57" t="s">
        <v>199</v>
      </c>
      <c r="T35" s="57">
        <v>0</v>
      </c>
      <c r="U35" s="57" t="s">
        <v>199</v>
      </c>
      <c r="V35" s="57" t="s">
        <v>199</v>
      </c>
      <c r="W35" s="57" t="s">
        <v>199</v>
      </c>
      <c r="X35" s="57" t="s">
        <v>199</v>
      </c>
      <c r="Y35" s="57" t="s">
        <v>199</v>
      </c>
      <c r="Z35" s="57" t="s">
        <v>199</v>
      </c>
      <c r="AA35" s="57" t="s">
        <v>199</v>
      </c>
      <c r="AB35" s="57" t="s">
        <v>199</v>
      </c>
      <c r="AC35" s="57" t="s">
        <v>199</v>
      </c>
    </row>
    <row r="36" spans="1:29" ht="42" customHeight="1">
      <c r="A36" s="137" t="s">
        <v>271</v>
      </c>
      <c r="B36" s="57">
        <v>2</v>
      </c>
      <c r="C36" s="57" t="s">
        <v>199</v>
      </c>
      <c r="D36" s="125"/>
      <c r="E36" s="57" t="s">
        <v>199</v>
      </c>
      <c r="F36" s="57">
        <v>0</v>
      </c>
      <c r="G36" s="57" t="s">
        <v>199</v>
      </c>
      <c r="H36" s="57" t="s">
        <v>199</v>
      </c>
      <c r="I36" s="57" t="s">
        <v>199</v>
      </c>
      <c r="J36" s="57" t="s">
        <v>199</v>
      </c>
      <c r="K36" s="57" t="s">
        <v>199</v>
      </c>
      <c r="L36" s="57" t="s">
        <v>199</v>
      </c>
      <c r="M36" s="57" t="s">
        <v>199</v>
      </c>
      <c r="N36" s="57">
        <v>0</v>
      </c>
      <c r="O36" s="57" t="s">
        <v>199</v>
      </c>
      <c r="P36" s="57" t="s">
        <v>199</v>
      </c>
      <c r="Q36" s="57">
        <v>0</v>
      </c>
      <c r="R36" s="57" t="s">
        <v>199</v>
      </c>
      <c r="S36" s="57">
        <v>0</v>
      </c>
      <c r="T36" s="57" t="s">
        <v>199</v>
      </c>
      <c r="U36" s="57" t="s">
        <v>199</v>
      </c>
      <c r="V36" s="57" t="s">
        <v>199</v>
      </c>
      <c r="W36" s="57" t="s">
        <v>199</v>
      </c>
      <c r="X36" s="57">
        <v>2</v>
      </c>
      <c r="Y36" s="57" t="s">
        <v>199</v>
      </c>
      <c r="Z36" s="57" t="s">
        <v>199</v>
      </c>
      <c r="AA36" s="57" t="s">
        <v>199</v>
      </c>
      <c r="AB36" s="57" t="s">
        <v>199</v>
      </c>
      <c r="AC36" s="57" t="s">
        <v>199</v>
      </c>
    </row>
    <row r="37" spans="1:29" ht="42" customHeight="1">
      <c r="A37" s="137" t="s">
        <v>335</v>
      </c>
      <c r="B37" s="57" t="s">
        <v>199</v>
      </c>
      <c r="C37" s="57" t="s">
        <v>199</v>
      </c>
      <c r="D37" s="57" t="s">
        <v>199</v>
      </c>
      <c r="E37" s="125"/>
      <c r="F37" s="57">
        <v>0</v>
      </c>
      <c r="G37" s="57" t="s">
        <v>199</v>
      </c>
      <c r="H37" s="57" t="s">
        <v>199</v>
      </c>
      <c r="I37" s="57" t="s">
        <v>199</v>
      </c>
      <c r="J37" s="57">
        <v>2</v>
      </c>
      <c r="K37" s="57" t="s">
        <v>199</v>
      </c>
      <c r="L37" s="57">
        <v>2</v>
      </c>
      <c r="M37" s="57" t="s">
        <v>199</v>
      </c>
      <c r="N37" s="57">
        <v>0</v>
      </c>
      <c r="O37" s="57" t="s">
        <v>199</v>
      </c>
      <c r="P37" s="57" t="s">
        <v>199</v>
      </c>
      <c r="Q37" s="57" t="s">
        <v>199</v>
      </c>
      <c r="R37" s="57" t="s">
        <v>199</v>
      </c>
      <c r="S37" s="57" t="s">
        <v>199</v>
      </c>
      <c r="T37" s="57" t="s">
        <v>199</v>
      </c>
      <c r="U37" s="57" t="s">
        <v>199</v>
      </c>
      <c r="V37" s="57" t="s">
        <v>199</v>
      </c>
      <c r="W37" s="57" t="s">
        <v>199</v>
      </c>
      <c r="X37" s="57" t="s">
        <v>199</v>
      </c>
      <c r="Y37" s="57" t="s">
        <v>199</v>
      </c>
      <c r="Z37" s="57" t="s">
        <v>199</v>
      </c>
      <c r="AA37" s="57" t="s">
        <v>199</v>
      </c>
      <c r="AB37" s="57" t="s">
        <v>199</v>
      </c>
      <c r="AC37" s="57" t="s">
        <v>199</v>
      </c>
    </row>
    <row r="38" spans="1:29" ht="42" customHeight="1">
      <c r="A38" s="137" t="s">
        <v>109</v>
      </c>
      <c r="B38" s="57">
        <v>2</v>
      </c>
      <c r="C38" s="57" t="s">
        <v>199</v>
      </c>
      <c r="D38" s="57">
        <v>2</v>
      </c>
      <c r="E38" s="57">
        <v>2</v>
      </c>
      <c r="F38" s="125"/>
      <c r="G38" s="57" t="s">
        <v>199</v>
      </c>
      <c r="H38" s="57">
        <v>0</v>
      </c>
      <c r="I38" s="57">
        <v>2</v>
      </c>
      <c r="J38" s="57">
        <v>0</v>
      </c>
      <c r="K38" s="57" t="s">
        <v>199</v>
      </c>
      <c r="L38" s="57">
        <v>2</v>
      </c>
      <c r="M38" s="57" t="s">
        <v>199</v>
      </c>
      <c r="N38" s="57">
        <v>0</v>
      </c>
      <c r="O38" s="57" t="s">
        <v>199</v>
      </c>
      <c r="P38" s="57">
        <v>4</v>
      </c>
      <c r="Q38" s="57">
        <v>4</v>
      </c>
      <c r="R38" s="57" t="s">
        <v>199</v>
      </c>
      <c r="S38" s="57">
        <v>0</v>
      </c>
      <c r="T38" s="57">
        <v>0</v>
      </c>
      <c r="U38" s="57">
        <v>0</v>
      </c>
      <c r="V38" s="57">
        <v>3</v>
      </c>
      <c r="W38" s="57">
        <v>4</v>
      </c>
      <c r="X38" s="57">
        <v>4</v>
      </c>
      <c r="Y38" s="57">
        <v>0</v>
      </c>
      <c r="Z38" s="57">
        <v>0</v>
      </c>
      <c r="AA38" s="57">
        <v>2</v>
      </c>
      <c r="AB38" s="57">
        <v>0</v>
      </c>
      <c r="AC38" s="57">
        <v>2</v>
      </c>
    </row>
    <row r="39" spans="1:29" ht="42" customHeight="1">
      <c r="A39" s="137" t="s">
        <v>307</v>
      </c>
      <c r="B39" s="57" t="s">
        <v>199</v>
      </c>
      <c r="C39" s="57">
        <v>2</v>
      </c>
      <c r="D39" s="57" t="s">
        <v>199</v>
      </c>
      <c r="E39" s="57" t="s">
        <v>199</v>
      </c>
      <c r="F39" s="57" t="s">
        <v>199</v>
      </c>
      <c r="G39" s="125"/>
      <c r="H39" s="57" t="s">
        <v>199</v>
      </c>
      <c r="I39" s="57" t="s">
        <v>199</v>
      </c>
      <c r="J39" s="57" t="s">
        <v>199</v>
      </c>
      <c r="K39" s="57" t="s">
        <v>199</v>
      </c>
      <c r="L39" s="57" t="s">
        <v>199</v>
      </c>
      <c r="M39" s="57" t="s">
        <v>199</v>
      </c>
      <c r="N39" s="57">
        <v>0</v>
      </c>
      <c r="O39" s="57" t="s">
        <v>199</v>
      </c>
      <c r="P39" s="57">
        <v>2</v>
      </c>
      <c r="Q39" s="57">
        <v>0</v>
      </c>
      <c r="R39" s="57" t="s">
        <v>199</v>
      </c>
      <c r="S39" s="57" t="s">
        <v>199</v>
      </c>
      <c r="T39" s="57">
        <v>2</v>
      </c>
      <c r="U39" s="57" t="s">
        <v>199</v>
      </c>
      <c r="V39" s="57" t="s">
        <v>199</v>
      </c>
      <c r="W39" s="57" t="s">
        <v>199</v>
      </c>
      <c r="X39" s="57" t="s">
        <v>199</v>
      </c>
      <c r="Y39" s="57" t="s">
        <v>199</v>
      </c>
      <c r="Z39" s="57" t="s">
        <v>199</v>
      </c>
      <c r="AA39" s="57" t="s">
        <v>199</v>
      </c>
      <c r="AB39" s="57" t="s">
        <v>199</v>
      </c>
      <c r="AC39" s="57" t="s">
        <v>199</v>
      </c>
    </row>
    <row r="40" spans="1:29" ht="42" customHeight="1">
      <c r="A40" s="137" t="s">
        <v>153</v>
      </c>
      <c r="B40" s="57" t="s">
        <v>199</v>
      </c>
      <c r="C40" s="57" t="s">
        <v>199</v>
      </c>
      <c r="D40" s="57" t="s">
        <v>199</v>
      </c>
      <c r="E40" s="57" t="s">
        <v>199</v>
      </c>
      <c r="F40" s="57">
        <v>2</v>
      </c>
      <c r="G40" s="57" t="s">
        <v>199</v>
      </c>
      <c r="H40" s="125"/>
      <c r="I40" s="57">
        <v>0</v>
      </c>
      <c r="J40" s="57" t="s">
        <v>199</v>
      </c>
      <c r="K40" s="57" t="s">
        <v>199</v>
      </c>
      <c r="L40" s="57" t="s">
        <v>199</v>
      </c>
      <c r="M40" s="57">
        <v>0</v>
      </c>
      <c r="N40" s="57" t="s">
        <v>199</v>
      </c>
      <c r="O40" s="57">
        <v>0</v>
      </c>
      <c r="P40" s="57">
        <v>2</v>
      </c>
      <c r="Q40" s="57" t="s">
        <v>199</v>
      </c>
      <c r="R40" s="57" t="s">
        <v>199</v>
      </c>
      <c r="S40" s="57" t="s">
        <v>199</v>
      </c>
      <c r="T40" s="57" t="s">
        <v>199</v>
      </c>
      <c r="U40" s="57" t="s">
        <v>199</v>
      </c>
      <c r="V40" s="57">
        <v>0</v>
      </c>
      <c r="W40" s="57" t="s">
        <v>199</v>
      </c>
      <c r="X40" s="57">
        <v>2</v>
      </c>
      <c r="Y40" s="57" t="s">
        <v>199</v>
      </c>
      <c r="Z40" s="57" t="s">
        <v>199</v>
      </c>
      <c r="AA40" s="57" t="s">
        <v>199</v>
      </c>
      <c r="AB40" s="57">
        <v>0</v>
      </c>
      <c r="AC40" s="57" t="s">
        <v>199</v>
      </c>
    </row>
    <row r="41" spans="1:29" ht="42" customHeight="1">
      <c r="A41" s="137" t="s">
        <v>193</v>
      </c>
      <c r="B41" s="57" t="s">
        <v>199</v>
      </c>
      <c r="C41" s="57" t="s">
        <v>199</v>
      </c>
      <c r="D41" s="57" t="s">
        <v>199</v>
      </c>
      <c r="E41" s="57" t="s">
        <v>199</v>
      </c>
      <c r="F41" s="57">
        <v>0</v>
      </c>
      <c r="G41" s="57" t="s">
        <v>199</v>
      </c>
      <c r="H41" s="57">
        <v>2</v>
      </c>
      <c r="I41" s="125"/>
      <c r="J41" s="57" t="s">
        <v>199</v>
      </c>
      <c r="K41" s="57" t="s">
        <v>199</v>
      </c>
      <c r="L41" s="57" t="s">
        <v>199</v>
      </c>
      <c r="M41" s="57" t="s">
        <v>199</v>
      </c>
      <c r="N41" s="57">
        <v>0</v>
      </c>
      <c r="O41" s="57" t="s">
        <v>199</v>
      </c>
      <c r="P41" s="57">
        <v>0</v>
      </c>
      <c r="Q41" s="57" t="s">
        <v>199</v>
      </c>
      <c r="R41" s="57" t="s">
        <v>199</v>
      </c>
      <c r="S41" s="57" t="s">
        <v>199</v>
      </c>
      <c r="T41" s="57" t="s">
        <v>199</v>
      </c>
      <c r="U41" s="57" t="s">
        <v>199</v>
      </c>
      <c r="V41" s="57">
        <v>0</v>
      </c>
      <c r="W41" s="57" t="s">
        <v>199</v>
      </c>
      <c r="X41" s="57">
        <v>0</v>
      </c>
      <c r="Y41" s="57" t="s">
        <v>199</v>
      </c>
      <c r="Z41" s="57" t="s">
        <v>199</v>
      </c>
      <c r="AA41" s="57" t="s">
        <v>199</v>
      </c>
      <c r="AB41" s="57" t="s">
        <v>199</v>
      </c>
      <c r="AC41" s="57" t="s">
        <v>199</v>
      </c>
    </row>
    <row r="42" spans="1:29" ht="42" customHeight="1">
      <c r="A42" s="137" t="s">
        <v>191</v>
      </c>
      <c r="B42" s="57" t="s">
        <v>199</v>
      </c>
      <c r="C42" s="57" t="s">
        <v>199</v>
      </c>
      <c r="D42" s="57" t="s">
        <v>199</v>
      </c>
      <c r="E42" s="57">
        <v>0</v>
      </c>
      <c r="F42" s="57">
        <v>2</v>
      </c>
      <c r="G42" s="57" t="s">
        <v>199</v>
      </c>
      <c r="H42" s="57" t="s">
        <v>199</v>
      </c>
      <c r="I42" s="57" t="s">
        <v>199</v>
      </c>
      <c r="J42" s="125"/>
      <c r="K42" s="57" t="s">
        <v>199</v>
      </c>
      <c r="L42" s="57">
        <v>1</v>
      </c>
      <c r="M42" s="57" t="s">
        <v>199</v>
      </c>
      <c r="N42" s="57">
        <v>0</v>
      </c>
      <c r="O42" s="57" t="s">
        <v>199</v>
      </c>
      <c r="P42" s="57">
        <v>2</v>
      </c>
      <c r="Q42" s="57">
        <v>2</v>
      </c>
      <c r="R42" s="57" t="s">
        <v>199</v>
      </c>
      <c r="S42" s="57" t="s">
        <v>199</v>
      </c>
      <c r="T42" s="57" t="s">
        <v>199</v>
      </c>
      <c r="U42" s="57" t="s">
        <v>199</v>
      </c>
      <c r="V42" s="57">
        <v>2</v>
      </c>
      <c r="W42" s="57">
        <v>2</v>
      </c>
      <c r="X42" s="57" t="s">
        <v>199</v>
      </c>
      <c r="Y42" s="57" t="s">
        <v>199</v>
      </c>
      <c r="Z42" s="57" t="s">
        <v>199</v>
      </c>
      <c r="AA42" s="57" t="s">
        <v>199</v>
      </c>
      <c r="AB42" s="57" t="s">
        <v>199</v>
      </c>
      <c r="AC42" s="57" t="s">
        <v>199</v>
      </c>
    </row>
    <row r="43" spans="1:29" ht="42" customHeight="1">
      <c r="A43" s="137" t="s">
        <v>240</v>
      </c>
      <c r="B43" s="57" t="s">
        <v>199</v>
      </c>
      <c r="C43" s="57" t="s">
        <v>199</v>
      </c>
      <c r="D43" s="57" t="s">
        <v>199</v>
      </c>
      <c r="E43" s="57" t="s">
        <v>199</v>
      </c>
      <c r="F43" s="57" t="s">
        <v>199</v>
      </c>
      <c r="G43" s="57" t="s">
        <v>199</v>
      </c>
      <c r="H43" s="57" t="s">
        <v>199</v>
      </c>
      <c r="I43" s="57" t="s">
        <v>199</v>
      </c>
      <c r="J43" s="57" t="s">
        <v>199</v>
      </c>
      <c r="K43" s="125"/>
      <c r="L43" s="57" t="s">
        <v>199</v>
      </c>
      <c r="M43" s="57" t="s">
        <v>199</v>
      </c>
      <c r="N43" s="57" t="s">
        <v>199</v>
      </c>
      <c r="O43" s="57" t="s">
        <v>199</v>
      </c>
      <c r="P43" s="57">
        <v>2</v>
      </c>
      <c r="Q43" s="57" t="s">
        <v>199</v>
      </c>
      <c r="R43" s="57">
        <v>1</v>
      </c>
      <c r="S43" s="57" t="s">
        <v>199</v>
      </c>
      <c r="T43" s="57" t="s">
        <v>199</v>
      </c>
      <c r="U43" s="57" t="s">
        <v>199</v>
      </c>
      <c r="V43" s="57" t="s">
        <v>199</v>
      </c>
      <c r="W43" s="57" t="s">
        <v>199</v>
      </c>
      <c r="X43" s="57">
        <v>2</v>
      </c>
      <c r="Y43" s="57" t="s">
        <v>199</v>
      </c>
      <c r="Z43" s="57" t="s">
        <v>199</v>
      </c>
      <c r="AA43" s="57">
        <v>2</v>
      </c>
      <c r="AB43" s="57">
        <v>2</v>
      </c>
      <c r="AC43" s="57" t="s">
        <v>199</v>
      </c>
    </row>
    <row r="44" spans="1:29" ht="42" customHeight="1">
      <c r="A44" s="137" t="s">
        <v>336</v>
      </c>
      <c r="B44" s="57" t="s">
        <v>199</v>
      </c>
      <c r="C44" s="57" t="s">
        <v>199</v>
      </c>
      <c r="D44" s="57" t="s">
        <v>199</v>
      </c>
      <c r="E44" s="57">
        <v>0</v>
      </c>
      <c r="F44" s="57">
        <v>0</v>
      </c>
      <c r="G44" s="57" t="s">
        <v>199</v>
      </c>
      <c r="H44" s="57" t="s">
        <v>199</v>
      </c>
      <c r="I44" s="57" t="s">
        <v>199</v>
      </c>
      <c r="J44" s="57">
        <v>1</v>
      </c>
      <c r="K44" s="57" t="s">
        <v>199</v>
      </c>
      <c r="L44" s="125"/>
      <c r="M44" s="57" t="s">
        <v>199</v>
      </c>
      <c r="N44" s="57">
        <v>0</v>
      </c>
      <c r="O44" s="57" t="s">
        <v>199</v>
      </c>
      <c r="P44" s="57" t="s">
        <v>199</v>
      </c>
      <c r="Q44" s="57" t="s">
        <v>199</v>
      </c>
      <c r="R44" s="57" t="s">
        <v>199</v>
      </c>
      <c r="S44" s="57" t="s">
        <v>199</v>
      </c>
      <c r="T44" s="57" t="s">
        <v>199</v>
      </c>
      <c r="U44" s="57" t="s">
        <v>199</v>
      </c>
      <c r="V44" s="57" t="s">
        <v>199</v>
      </c>
      <c r="W44" s="57" t="s">
        <v>199</v>
      </c>
      <c r="X44" s="57" t="s">
        <v>199</v>
      </c>
      <c r="Y44" s="57" t="s">
        <v>199</v>
      </c>
      <c r="Z44" s="57" t="s">
        <v>199</v>
      </c>
      <c r="AA44" s="57" t="s">
        <v>199</v>
      </c>
      <c r="AB44" s="57" t="s">
        <v>199</v>
      </c>
      <c r="AC44" s="57" t="s">
        <v>199</v>
      </c>
    </row>
    <row r="45" spans="1:29" ht="42" customHeight="1">
      <c r="A45" s="137" t="s">
        <v>246</v>
      </c>
      <c r="B45" s="57" t="s">
        <v>199</v>
      </c>
      <c r="C45" s="57" t="s">
        <v>199</v>
      </c>
      <c r="D45" s="57" t="s">
        <v>199</v>
      </c>
      <c r="E45" s="57" t="s">
        <v>199</v>
      </c>
      <c r="F45" s="57" t="s">
        <v>199</v>
      </c>
      <c r="G45" s="57" t="s">
        <v>199</v>
      </c>
      <c r="H45" s="57">
        <v>2</v>
      </c>
      <c r="I45" s="57" t="s">
        <v>199</v>
      </c>
      <c r="J45" s="57" t="s">
        <v>199</v>
      </c>
      <c r="K45" s="57" t="s">
        <v>199</v>
      </c>
      <c r="L45" s="57" t="s">
        <v>199</v>
      </c>
      <c r="M45" s="125"/>
      <c r="N45" s="57" t="s">
        <v>199</v>
      </c>
      <c r="O45" s="57">
        <v>0</v>
      </c>
      <c r="P45" s="57">
        <v>2</v>
      </c>
      <c r="Q45" s="57" t="s">
        <v>199</v>
      </c>
      <c r="R45" s="57" t="s">
        <v>199</v>
      </c>
      <c r="S45" s="57" t="s">
        <v>199</v>
      </c>
      <c r="T45" s="57" t="s">
        <v>199</v>
      </c>
      <c r="U45" s="57" t="s">
        <v>199</v>
      </c>
      <c r="V45" s="57" t="s">
        <v>199</v>
      </c>
      <c r="W45" s="57" t="s">
        <v>199</v>
      </c>
      <c r="X45" s="57">
        <v>2</v>
      </c>
      <c r="Y45" s="57" t="s">
        <v>199</v>
      </c>
      <c r="Z45" s="57" t="s">
        <v>199</v>
      </c>
      <c r="AA45" s="57" t="s">
        <v>199</v>
      </c>
      <c r="AB45" s="57">
        <v>0</v>
      </c>
      <c r="AC45" s="57" t="s">
        <v>199</v>
      </c>
    </row>
    <row r="46" spans="1:29" ht="42" customHeight="1">
      <c r="A46" s="137" t="s">
        <v>91</v>
      </c>
      <c r="B46" s="57" t="s">
        <v>199</v>
      </c>
      <c r="C46" s="57">
        <v>2</v>
      </c>
      <c r="D46" s="57">
        <v>2</v>
      </c>
      <c r="E46" s="57">
        <v>2</v>
      </c>
      <c r="F46" s="85">
        <v>12</v>
      </c>
      <c r="G46" s="57">
        <v>2</v>
      </c>
      <c r="H46" s="57" t="s">
        <v>199</v>
      </c>
      <c r="I46" s="57">
        <v>2</v>
      </c>
      <c r="J46" s="57">
        <v>6</v>
      </c>
      <c r="K46" s="57" t="s">
        <v>199</v>
      </c>
      <c r="L46" s="57">
        <v>2</v>
      </c>
      <c r="M46" s="57" t="s">
        <v>199</v>
      </c>
      <c r="N46" s="125"/>
      <c r="O46" s="57">
        <v>2</v>
      </c>
      <c r="P46" s="57">
        <v>8</v>
      </c>
      <c r="Q46" s="57">
        <v>4</v>
      </c>
      <c r="R46" s="57" t="s">
        <v>199</v>
      </c>
      <c r="S46" s="57" t="s">
        <v>199</v>
      </c>
      <c r="T46" s="57">
        <v>2</v>
      </c>
      <c r="U46" s="57">
        <v>4</v>
      </c>
      <c r="V46" s="57">
        <v>4</v>
      </c>
      <c r="W46" s="57">
        <v>4</v>
      </c>
      <c r="X46" s="57">
        <v>8</v>
      </c>
      <c r="Y46" s="57">
        <v>2</v>
      </c>
      <c r="Z46" s="57">
        <v>2</v>
      </c>
      <c r="AA46" s="57">
        <v>2</v>
      </c>
      <c r="AB46" s="57" t="s">
        <v>199</v>
      </c>
      <c r="AC46" s="57">
        <v>4</v>
      </c>
    </row>
    <row r="47" spans="1:29" ht="42" customHeight="1">
      <c r="A47" s="137" t="s">
        <v>245</v>
      </c>
      <c r="B47" s="57" t="s">
        <v>199</v>
      </c>
      <c r="C47" s="57" t="s">
        <v>199</v>
      </c>
      <c r="D47" s="57" t="s">
        <v>199</v>
      </c>
      <c r="E47" s="57" t="s">
        <v>199</v>
      </c>
      <c r="F47" s="57" t="s">
        <v>199</v>
      </c>
      <c r="G47" s="57" t="s">
        <v>199</v>
      </c>
      <c r="H47" s="57">
        <v>2</v>
      </c>
      <c r="I47" s="57" t="s">
        <v>199</v>
      </c>
      <c r="J47" s="57" t="s">
        <v>199</v>
      </c>
      <c r="K47" s="57" t="s">
        <v>199</v>
      </c>
      <c r="L47" s="57" t="s">
        <v>199</v>
      </c>
      <c r="M47" s="57">
        <v>2</v>
      </c>
      <c r="N47" s="57">
        <v>0</v>
      </c>
      <c r="O47" s="125"/>
      <c r="P47" s="57">
        <v>2</v>
      </c>
      <c r="Q47" s="57" t="s">
        <v>199</v>
      </c>
      <c r="R47" s="57" t="s">
        <v>199</v>
      </c>
      <c r="S47" s="57" t="s">
        <v>199</v>
      </c>
      <c r="T47" s="57" t="s">
        <v>199</v>
      </c>
      <c r="U47" s="57" t="s">
        <v>199</v>
      </c>
      <c r="V47" s="57" t="s">
        <v>199</v>
      </c>
      <c r="W47" s="57" t="s">
        <v>199</v>
      </c>
      <c r="X47" s="57">
        <v>2</v>
      </c>
      <c r="Y47" s="57" t="s">
        <v>199</v>
      </c>
      <c r="Z47" s="57" t="s">
        <v>199</v>
      </c>
      <c r="AA47" s="57" t="s">
        <v>199</v>
      </c>
      <c r="AB47" s="57">
        <v>0</v>
      </c>
      <c r="AC47" s="57" t="s">
        <v>199</v>
      </c>
    </row>
    <row r="48" spans="1:29" ht="42" customHeight="1">
      <c r="A48" s="137" t="s">
        <v>96</v>
      </c>
      <c r="B48" s="57" t="s">
        <v>199</v>
      </c>
      <c r="C48" s="57">
        <v>2</v>
      </c>
      <c r="D48" s="57" t="s">
        <v>199</v>
      </c>
      <c r="E48" s="57" t="s">
        <v>199</v>
      </c>
      <c r="F48" s="57">
        <v>0</v>
      </c>
      <c r="G48" s="57">
        <v>0</v>
      </c>
      <c r="H48" s="57">
        <v>0</v>
      </c>
      <c r="I48" s="57">
        <v>2</v>
      </c>
      <c r="J48" s="57">
        <v>0</v>
      </c>
      <c r="K48" s="57">
        <v>0</v>
      </c>
      <c r="L48" s="57" t="s">
        <v>199</v>
      </c>
      <c r="M48" s="57">
        <v>0</v>
      </c>
      <c r="N48" s="57">
        <v>2</v>
      </c>
      <c r="O48" s="57">
        <v>0</v>
      </c>
      <c r="P48" s="125"/>
      <c r="Q48" s="57">
        <v>2</v>
      </c>
      <c r="R48" s="57">
        <v>2</v>
      </c>
      <c r="S48" s="57">
        <v>0</v>
      </c>
      <c r="T48" s="57">
        <v>0</v>
      </c>
      <c r="U48" s="57">
        <v>0</v>
      </c>
      <c r="V48" s="57">
        <v>0</v>
      </c>
      <c r="W48" s="57">
        <v>2</v>
      </c>
      <c r="X48" s="57">
        <v>4</v>
      </c>
      <c r="Y48" s="57" t="s">
        <v>199</v>
      </c>
      <c r="Z48" s="57">
        <v>1</v>
      </c>
      <c r="AA48" s="57" t="s">
        <v>199</v>
      </c>
      <c r="AB48" s="57">
        <v>0</v>
      </c>
      <c r="AC48" s="57" t="s">
        <v>199</v>
      </c>
    </row>
    <row r="49" spans="1:29" ht="42" customHeight="1">
      <c r="A49" s="137" t="s">
        <v>194</v>
      </c>
      <c r="B49" s="57">
        <v>2</v>
      </c>
      <c r="C49" s="57" t="s">
        <v>199</v>
      </c>
      <c r="D49" s="57">
        <v>2</v>
      </c>
      <c r="E49" s="57" t="s">
        <v>199</v>
      </c>
      <c r="F49" s="57">
        <v>0</v>
      </c>
      <c r="G49" s="57">
        <v>2</v>
      </c>
      <c r="H49" s="57" t="s">
        <v>199</v>
      </c>
      <c r="I49" s="57" t="s">
        <v>199</v>
      </c>
      <c r="J49" s="57">
        <v>0</v>
      </c>
      <c r="K49" s="57" t="s">
        <v>199</v>
      </c>
      <c r="L49" s="57" t="s">
        <v>199</v>
      </c>
      <c r="M49" s="57" t="s">
        <v>199</v>
      </c>
      <c r="N49" s="57">
        <v>0</v>
      </c>
      <c r="O49" s="57" t="s">
        <v>199</v>
      </c>
      <c r="P49" s="57">
        <v>0</v>
      </c>
      <c r="Q49" s="125"/>
      <c r="R49" s="57" t="s">
        <v>199</v>
      </c>
      <c r="S49" s="57">
        <v>0</v>
      </c>
      <c r="T49" s="57" t="s">
        <v>199</v>
      </c>
      <c r="U49" s="57">
        <v>0</v>
      </c>
      <c r="V49" s="57">
        <v>2</v>
      </c>
      <c r="W49" s="57">
        <v>2</v>
      </c>
      <c r="X49" s="57">
        <v>2</v>
      </c>
      <c r="Y49" s="57" t="s">
        <v>199</v>
      </c>
      <c r="Z49" s="57">
        <v>0</v>
      </c>
      <c r="AA49" s="57" t="s">
        <v>199</v>
      </c>
      <c r="AB49" s="57" t="s">
        <v>199</v>
      </c>
      <c r="AC49" s="57" t="s">
        <v>199</v>
      </c>
    </row>
    <row r="50" spans="1:29" ht="42" customHeight="1">
      <c r="A50" s="137" t="s">
        <v>236</v>
      </c>
      <c r="B50" s="57" t="s">
        <v>199</v>
      </c>
      <c r="C50" s="57" t="s">
        <v>199</v>
      </c>
      <c r="D50" s="57" t="s">
        <v>199</v>
      </c>
      <c r="E50" s="57" t="s">
        <v>199</v>
      </c>
      <c r="F50" s="57" t="s">
        <v>199</v>
      </c>
      <c r="G50" s="57" t="s">
        <v>199</v>
      </c>
      <c r="H50" s="57" t="s">
        <v>199</v>
      </c>
      <c r="I50" s="57" t="s">
        <v>199</v>
      </c>
      <c r="J50" s="57" t="s">
        <v>199</v>
      </c>
      <c r="K50" s="57">
        <v>3</v>
      </c>
      <c r="L50" s="57" t="s">
        <v>199</v>
      </c>
      <c r="M50" s="57" t="s">
        <v>199</v>
      </c>
      <c r="N50" s="57" t="s">
        <v>199</v>
      </c>
      <c r="O50" s="57" t="s">
        <v>199</v>
      </c>
      <c r="P50" s="57">
        <v>0</v>
      </c>
      <c r="Q50" s="57" t="s">
        <v>199</v>
      </c>
      <c r="R50" s="125"/>
      <c r="S50" s="57" t="s">
        <v>199</v>
      </c>
      <c r="T50" s="57" t="s">
        <v>199</v>
      </c>
      <c r="U50" s="57" t="s">
        <v>199</v>
      </c>
      <c r="V50" s="57" t="s">
        <v>199</v>
      </c>
      <c r="W50" s="57" t="s">
        <v>199</v>
      </c>
      <c r="X50" s="57">
        <v>2</v>
      </c>
      <c r="Y50" s="57">
        <v>2</v>
      </c>
      <c r="Z50" s="57" t="s">
        <v>199</v>
      </c>
      <c r="AA50" s="57" t="s">
        <v>199</v>
      </c>
      <c r="AB50" s="57">
        <v>0</v>
      </c>
      <c r="AC50" s="57" t="s">
        <v>199</v>
      </c>
    </row>
    <row r="51" spans="1:29" ht="42" customHeight="1">
      <c r="A51" s="137" t="s">
        <v>273</v>
      </c>
      <c r="B51" s="57">
        <v>0</v>
      </c>
      <c r="C51" s="57" t="s">
        <v>199</v>
      </c>
      <c r="D51" s="57">
        <v>2</v>
      </c>
      <c r="E51" s="57" t="s">
        <v>199</v>
      </c>
      <c r="F51" s="57">
        <v>2</v>
      </c>
      <c r="G51" s="57" t="s">
        <v>199</v>
      </c>
      <c r="H51" s="57" t="s">
        <v>199</v>
      </c>
      <c r="I51" s="57" t="s">
        <v>199</v>
      </c>
      <c r="J51" s="57" t="s">
        <v>199</v>
      </c>
      <c r="K51" s="57" t="s">
        <v>199</v>
      </c>
      <c r="L51" s="57" t="s">
        <v>199</v>
      </c>
      <c r="M51" s="57" t="s">
        <v>199</v>
      </c>
      <c r="N51" s="57" t="s">
        <v>199</v>
      </c>
      <c r="O51" s="57" t="s">
        <v>199</v>
      </c>
      <c r="P51" s="57">
        <v>2</v>
      </c>
      <c r="Q51" s="57">
        <v>4</v>
      </c>
      <c r="R51" s="57" t="s">
        <v>199</v>
      </c>
      <c r="S51" s="125"/>
      <c r="T51" s="57">
        <v>0</v>
      </c>
      <c r="U51" s="57" t="s">
        <v>199</v>
      </c>
      <c r="V51" s="57" t="s">
        <v>199</v>
      </c>
      <c r="W51" s="57" t="s">
        <v>199</v>
      </c>
      <c r="X51" s="57">
        <v>2</v>
      </c>
      <c r="Y51" s="57" t="s">
        <v>199</v>
      </c>
      <c r="Z51" s="57" t="s">
        <v>199</v>
      </c>
      <c r="AA51" s="57" t="s">
        <v>199</v>
      </c>
      <c r="AB51" s="57" t="s">
        <v>199</v>
      </c>
      <c r="AC51" s="57" t="s">
        <v>199</v>
      </c>
    </row>
    <row r="52" spans="1:29" ht="42" customHeight="1">
      <c r="A52" s="137" t="s">
        <v>274</v>
      </c>
      <c r="B52" s="57" t="s">
        <v>199</v>
      </c>
      <c r="C52" s="57">
        <v>2</v>
      </c>
      <c r="D52" s="57" t="s">
        <v>199</v>
      </c>
      <c r="E52" s="57" t="s">
        <v>199</v>
      </c>
      <c r="F52" s="57">
        <v>2</v>
      </c>
      <c r="G52" s="57">
        <v>0</v>
      </c>
      <c r="H52" s="57" t="s">
        <v>199</v>
      </c>
      <c r="I52" s="57" t="s">
        <v>199</v>
      </c>
      <c r="J52" s="57" t="s">
        <v>199</v>
      </c>
      <c r="K52" s="57" t="s">
        <v>199</v>
      </c>
      <c r="L52" s="57" t="s">
        <v>199</v>
      </c>
      <c r="M52" s="57" t="s">
        <v>199</v>
      </c>
      <c r="N52" s="57">
        <v>2</v>
      </c>
      <c r="O52" s="57" t="s">
        <v>199</v>
      </c>
      <c r="P52" s="57">
        <v>2</v>
      </c>
      <c r="Q52" s="57" t="s">
        <v>199</v>
      </c>
      <c r="R52" s="57" t="s">
        <v>199</v>
      </c>
      <c r="S52" s="57">
        <v>2</v>
      </c>
      <c r="T52" s="125"/>
      <c r="U52" s="57" t="s">
        <v>199</v>
      </c>
      <c r="V52" s="57" t="s">
        <v>199</v>
      </c>
      <c r="W52" s="57" t="s">
        <v>199</v>
      </c>
      <c r="X52" s="57" t="s">
        <v>199</v>
      </c>
      <c r="Y52" s="57" t="s">
        <v>199</v>
      </c>
      <c r="Z52" s="57" t="s">
        <v>199</v>
      </c>
      <c r="AA52" s="57" t="s">
        <v>199</v>
      </c>
      <c r="AB52" s="57" t="s">
        <v>199</v>
      </c>
      <c r="AC52" s="57" t="s">
        <v>199</v>
      </c>
    </row>
    <row r="53" spans="1:29" ht="42" customHeight="1">
      <c r="A53" s="137" t="s">
        <v>317</v>
      </c>
      <c r="B53" s="57" t="s">
        <v>199</v>
      </c>
      <c r="C53" s="57" t="s">
        <v>199</v>
      </c>
      <c r="D53" s="57" t="s">
        <v>199</v>
      </c>
      <c r="E53" s="57" t="s">
        <v>199</v>
      </c>
      <c r="F53" s="57">
        <v>4</v>
      </c>
      <c r="G53" s="57" t="s">
        <v>199</v>
      </c>
      <c r="H53" s="57" t="s">
        <v>199</v>
      </c>
      <c r="I53" s="57" t="s">
        <v>199</v>
      </c>
      <c r="J53" s="57" t="s">
        <v>199</v>
      </c>
      <c r="K53" s="57" t="s">
        <v>199</v>
      </c>
      <c r="L53" s="57" t="s">
        <v>199</v>
      </c>
      <c r="M53" s="57" t="s">
        <v>199</v>
      </c>
      <c r="N53" s="57">
        <v>2</v>
      </c>
      <c r="O53" s="57" t="s">
        <v>199</v>
      </c>
      <c r="P53" s="57">
        <v>4</v>
      </c>
      <c r="Q53" s="57">
        <v>2</v>
      </c>
      <c r="R53" s="57" t="s">
        <v>199</v>
      </c>
      <c r="S53" s="57" t="s">
        <v>199</v>
      </c>
      <c r="T53" s="57" t="s">
        <v>199</v>
      </c>
      <c r="U53" s="125"/>
      <c r="V53" s="57">
        <v>0</v>
      </c>
      <c r="W53" s="57">
        <v>0</v>
      </c>
      <c r="X53" s="57">
        <v>4</v>
      </c>
      <c r="Y53" s="57" t="s">
        <v>199</v>
      </c>
      <c r="Z53" s="57">
        <v>2</v>
      </c>
      <c r="AA53" s="57" t="s">
        <v>199</v>
      </c>
      <c r="AB53" s="57" t="s">
        <v>199</v>
      </c>
      <c r="AC53" s="57" t="s">
        <v>199</v>
      </c>
    </row>
    <row r="54" spans="1:29" ht="42" customHeight="1">
      <c r="A54" s="137" t="s">
        <v>88</v>
      </c>
      <c r="B54" s="57" t="s">
        <v>199</v>
      </c>
      <c r="C54" s="57" t="s">
        <v>199</v>
      </c>
      <c r="D54" s="57" t="s">
        <v>199</v>
      </c>
      <c r="E54" s="57" t="s">
        <v>199</v>
      </c>
      <c r="F54" s="57">
        <v>7</v>
      </c>
      <c r="G54" s="57" t="s">
        <v>199</v>
      </c>
      <c r="H54" s="57">
        <v>2</v>
      </c>
      <c r="I54" s="57">
        <v>2</v>
      </c>
      <c r="J54" s="57">
        <v>0</v>
      </c>
      <c r="K54" s="57" t="s">
        <v>199</v>
      </c>
      <c r="L54" s="57" t="s">
        <v>199</v>
      </c>
      <c r="M54" s="57" t="s">
        <v>199</v>
      </c>
      <c r="N54" s="57">
        <v>4</v>
      </c>
      <c r="O54" s="57" t="s">
        <v>199</v>
      </c>
      <c r="P54" s="57">
        <v>4</v>
      </c>
      <c r="Q54" s="57">
        <v>0</v>
      </c>
      <c r="R54" s="57" t="s">
        <v>199</v>
      </c>
      <c r="S54" s="57" t="s">
        <v>199</v>
      </c>
      <c r="T54" s="57" t="s">
        <v>199</v>
      </c>
      <c r="U54" s="57">
        <v>4</v>
      </c>
      <c r="V54" s="125"/>
      <c r="W54" s="57">
        <v>2</v>
      </c>
      <c r="X54" s="57">
        <v>8</v>
      </c>
      <c r="Y54" s="57" t="s">
        <v>199</v>
      </c>
      <c r="Z54" s="57">
        <v>0</v>
      </c>
      <c r="AA54" s="57" t="s">
        <v>199</v>
      </c>
      <c r="AB54" s="57">
        <v>2</v>
      </c>
      <c r="AC54" s="57">
        <v>2</v>
      </c>
    </row>
    <row r="55" spans="1:29" ht="42" customHeight="1">
      <c r="A55" s="137" t="s">
        <v>192</v>
      </c>
      <c r="B55" s="57" t="s">
        <v>199</v>
      </c>
      <c r="C55" s="57" t="s">
        <v>199</v>
      </c>
      <c r="D55" s="57" t="s">
        <v>199</v>
      </c>
      <c r="E55" s="57" t="s">
        <v>199</v>
      </c>
      <c r="F55" s="57">
        <v>0</v>
      </c>
      <c r="G55" s="57" t="s">
        <v>199</v>
      </c>
      <c r="H55" s="57" t="s">
        <v>199</v>
      </c>
      <c r="I55" s="57" t="s">
        <v>199</v>
      </c>
      <c r="J55" s="57">
        <v>0</v>
      </c>
      <c r="K55" s="57" t="s">
        <v>199</v>
      </c>
      <c r="L55" s="57" t="s">
        <v>199</v>
      </c>
      <c r="M55" s="57" t="s">
        <v>199</v>
      </c>
      <c r="N55" s="57">
        <v>0</v>
      </c>
      <c r="O55" s="57" t="s">
        <v>199</v>
      </c>
      <c r="P55" s="57">
        <v>2</v>
      </c>
      <c r="Q55" s="57">
        <v>0</v>
      </c>
      <c r="R55" s="57" t="s">
        <v>199</v>
      </c>
      <c r="S55" s="57" t="s">
        <v>199</v>
      </c>
      <c r="T55" s="57" t="s">
        <v>199</v>
      </c>
      <c r="U55" s="57">
        <v>4</v>
      </c>
      <c r="V55" s="57">
        <v>0</v>
      </c>
      <c r="W55" s="125"/>
      <c r="X55" s="57">
        <v>2</v>
      </c>
      <c r="Y55" s="57" t="s">
        <v>199</v>
      </c>
      <c r="Z55" s="57">
        <v>0</v>
      </c>
      <c r="AA55" s="57" t="s">
        <v>199</v>
      </c>
      <c r="AB55" s="57" t="s">
        <v>199</v>
      </c>
      <c r="AC55" s="57">
        <v>2</v>
      </c>
    </row>
    <row r="56" spans="1:29" ht="42" customHeight="1">
      <c r="A56" s="137" t="s">
        <v>106</v>
      </c>
      <c r="B56" s="57">
        <v>2</v>
      </c>
      <c r="C56" s="57" t="s">
        <v>199</v>
      </c>
      <c r="D56" s="57">
        <v>0</v>
      </c>
      <c r="E56" s="57" t="s">
        <v>199</v>
      </c>
      <c r="F56" s="57">
        <v>4</v>
      </c>
      <c r="G56" s="57" t="s">
        <v>199</v>
      </c>
      <c r="H56" s="57">
        <v>2</v>
      </c>
      <c r="I56" s="57">
        <v>4</v>
      </c>
      <c r="J56" s="57" t="s">
        <v>199</v>
      </c>
      <c r="K56" s="57">
        <v>2</v>
      </c>
      <c r="L56" s="57" t="s">
        <v>199</v>
      </c>
      <c r="M56" s="57">
        <v>0</v>
      </c>
      <c r="N56" s="57">
        <v>2</v>
      </c>
      <c r="O56" s="57">
        <v>0</v>
      </c>
      <c r="P56" s="57">
        <v>8</v>
      </c>
      <c r="Q56" s="57">
        <v>0</v>
      </c>
      <c r="R56" s="57">
        <v>0</v>
      </c>
      <c r="S56" s="57">
        <v>0</v>
      </c>
      <c r="T56" s="57" t="s">
        <v>199</v>
      </c>
      <c r="U56" s="57">
        <v>2</v>
      </c>
      <c r="V56" s="57">
        <v>0</v>
      </c>
      <c r="W56" s="57">
        <v>0</v>
      </c>
      <c r="X56" s="125"/>
      <c r="Y56" s="57" t="s">
        <v>199</v>
      </c>
      <c r="Z56" s="57">
        <v>0</v>
      </c>
      <c r="AA56" s="57" t="s">
        <v>199</v>
      </c>
      <c r="AB56" s="57">
        <v>0</v>
      </c>
      <c r="AC56" s="57" t="s">
        <v>199</v>
      </c>
    </row>
    <row r="57" spans="1:29" ht="42" customHeight="1">
      <c r="A57" s="137" t="s">
        <v>238</v>
      </c>
      <c r="B57" s="57" t="s">
        <v>199</v>
      </c>
      <c r="C57" s="57" t="s">
        <v>199</v>
      </c>
      <c r="D57" s="57" t="s">
        <v>199</v>
      </c>
      <c r="E57" s="57" t="s">
        <v>199</v>
      </c>
      <c r="F57" s="57">
        <v>2</v>
      </c>
      <c r="G57" s="57" t="s">
        <v>199</v>
      </c>
      <c r="H57" s="57" t="s">
        <v>199</v>
      </c>
      <c r="I57" s="57" t="s">
        <v>199</v>
      </c>
      <c r="J57" s="57" t="s">
        <v>199</v>
      </c>
      <c r="K57" s="57" t="s">
        <v>199</v>
      </c>
      <c r="L57" s="57" t="s">
        <v>199</v>
      </c>
      <c r="M57" s="57" t="s">
        <v>199</v>
      </c>
      <c r="N57" s="57">
        <v>0</v>
      </c>
      <c r="O57" s="57" t="s">
        <v>199</v>
      </c>
      <c r="P57" s="57" t="s">
        <v>199</v>
      </c>
      <c r="Q57" s="57" t="s">
        <v>199</v>
      </c>
      <c r="R57" s="57">
        <v>0</v>
      </c>
      <c r="S57" s="57" t="s">
        <v>199</v>
      </c>
      <c r="T57" s="57" t="s">
        <v>199</v>
      </c>
      <c r="U57" s="57" t="s">
        <v>199</v>
      </c>
      <c r="V57" s="57" t="s">
        <v>199</v>
      </c>
      <c r="W57" s="57" t="s">
        <v>199</v>
      </c>
      <c r="X57" s="57" t="s">
        <v>199</v>
      </c>
      <c r="Y57" s="125"/>
      <c r="Z57" s="57" t="s">
        <v>199</v>
      </c>
      <c r="AA57" s="57">
        <v>2</v>
      </c>
      <c r="AB57" s="57" t="s">
        <v>199</v>
      </c>
      <c r="AC57" s="57">
        <v>0</v>
      </c>
    </row>
    <row r="58" spans="1:29" ht="42" customHeight="1">
      <c r="A58" s="137" t="s">
        <v>318</v>
      </c>
      <c r="B58" s="57" t="s">
        <v>199</v>
      </c>
      <c r="C58" s="57" t="s">
        <v>199</v>
      </c>
      <c r="D58" s="57" t="s">
        <v>199</v>
      </c>
      <c r="E58" s="57" t="s">
        <v>199</v>
      </c>
      <c r="F58" s="57">
        <v>2</v>
      </c>
      <c r="G58" s="57" t="s">
        <v>199</v>
      </c>
      <c r="H58" s="57" t="s">
        <v>199</v>
      </c>
      <c r="I58" s="57" t="s">
        <v>199</v>
      </c>
      <c r="J58" s="57" t="s">
        <v>199</v>
      </c>
      <c r="K58" s="57" t="s">
        <v>199</v>
      </c>
      <c r="L58" s="57" t="s">
        <v>199</v>
      </c>
      <c r="M58" s="57" t="s">
        <v>199</v>
      </c>
      <c r="N58" s="57">
        <v>0</v>
      </c>
      <c r="O58" s="57" t="s">
        <v>199</v>
      </c>
      <c r="P58" s="57">
        <v>1</v>
      </c>
      <c r="Q58" s="57">
        <v>2</v>
      </c>
      <c r="R58" s="57" t="s">
        <v>199</v>
      </c>
      <c r="S58" s="57" t="s">
        <v>199</v>
      </c>
      <c r="T58" s="57" t="s">
        <v>199</v>
      </c>
      <c r="U58" s="57">
        <v>2</v>
      </c>
      <c r="V58" s="57">
        <v>2</v>
      </c>
      <c r="W58" s="57">
        <v>2</v>
      </c>
      <c r="X58" s="57">
        <v>4</v>
      </c>
      <c r="Y58" s="57" t="s">
        <v>199</v>
      </c>
      <c r="Z58" s="125"/>
      <c r="AA58" s="57" t="s">
        <v>199</v>
      </c>
      <c r="AB58" s="57" t="s">
        <v>199</v>
      </c>
      <c r="AC58" s="57" t="s">
        <v>199</v>
      </c>
    </row>
    <row r="59" spans="1:29" ht="42" customHeight="1">
      <c r="A59" s="137" t="s">
        <v>237</v>
      </c>
      <c r="B59" s="57" t="s">
        <v>199</v>
      </c>
      <c r="C59" s="57" t="s">
        <v>199</v>
      </c>
      <c r="D59" s="57" t="s">
        <v>199</v>
      </c>
      <c r="E59" s="57" t="s">
        <v>199</v>
      </c>
      <c r="F59" s="57">
        <v>0</v>
      </c>
      <c r="G59" s="57" t="s">
        <v>199</v>
      </c>
      <c r="H59" s="57" t="s">
        <v>199</v>
      </c>
      <c r="I59" s="57" t="s">
        <v>199</v>
      </c>
      <c r="J59" s="57" t="s">
        <v>199</v>
      </c>
      <c r="K59" s="57">
        <v>0</v>
      </c>
      <c r="L59" s="57" t="s">
        <v>199</v>
      </c>
      <c r="M59" s="57" t="s">
        <v>199</v>
      </c>
      <c r="N59" s="57">
        <v>0</v>
      </c>
      <c r="O59" s="57" t="s">
        <v>199</v>
      </c>
      <c r="P59" s="57" t="s">
        <v>199</v>
      </c>
      <c r="Q59" s="57" t="s">
        <v>199</v>
      </c>
      <c r="R59" s="57" t="s">
        <v>199</v>
      </c>
      <c r="S59" s="57" t="s">
        <v>199</v>
      </c>
      <c r="T59" s="57" t="s">
        <v>199</v>
      </c>
      <c r="U59" s="57" t="s">
        <v>199</v>
      </c>
      <c r="V59" s="57" t="s">
        <v>199</v>
      </c>
      <c r="W59" s="57" t="s">
        <v>199</v>
      </c>
      <c r="X59" s="57" t="s">
        <v>199</v>
      </c>
      <c r="Y59" s="57">
        <v>0</v>
      </c>
      <c r="Z59" s="57" t="s">
        <v>199</v>
      </c>
      <c r="AA59" s="125"/>
      <c r="AB59" s="57" t="s">
        <v>199</v>
      </c>
      <c r="AC59" s="57">
        <v>2</v>
      </c>
    </row>
    <row r="60" spans="1:29" ht="42" customHeight="1">
      <c r="A60" s="137" t="s">
        <v>241</v>
      </c>
      <c r="B60" s="57" t="s">
        <v>199</v>
      </c>
      <c r="C60" s="57" t="s">
        <v>199</v>
      </c>
      <c r="D60" s="57" t="s">
        <v>199</v>
      </c>
      <c r="E60" s="57" t="s">
        <v>199</v>
      </c>
      <c r="F60" s="57">
        <v>2</v>
      </c>
      <c r="G60" s="57" t="s">
        <v>199</v>
      </c>
      <c r="H60" s="57">
        <v>2</v>
      </c>
      <c r="I60" s="57" t="s">
        <v>199</v>
      </c>
      <c r="J60" s="57" t="s">
        <v>199</v>
      </c>
      <c r="K60" s="57">
        <v>0</v>
      </c>
      <c r="L60" s="57" t="s">
        <v>199</v>
      </c>
      <c r="M60" s="57">
        <v>2</v>
      </c>
      <c r="N60" s="57" t="s">
        <v>199</v>
      </c>
      <c r="O60" s="57">
        <v>4</v>
      </c>
      <c r="P60" s="57">
        <v>4</v>
      </c>
      <c r="Q60" s="57" t="s">
        <v>199</v>
      </c>
      <c r="R60" s="57">
        <v>4</v>
      </c>
      <c r="S60" s="57" t="s">
        <v>199</v>
      </c>
      <c r="T60" s="57" t="s">
        <v>199</v>
      </c>
      <c r="U60" s="57" t="s">
        <v>199</v>
      </c>
      <c r="V60" s="57">
        <v>0</v>
      </c>
      <c r="W60" s="57" t="s">
        <v>199</v>
      </c>
      <c r="X60" s="57">
        <v>6</v>
      </c>
      <c r="Y60" s="57" t="s">
        <v>199</v>
      </c>
      <c r="Z60" s="57" t="s">
        <v>199</v>
      </c>
      <c r="AA60" s="57" t="s">
        <v>199</v>
      </c>
      <c r="AB60" s="125"/>
      <c r="AC60" s="57" t="s">
        <v>199</v>
      </c>
    </row>
    <row r="61" spans="1:29" ht="42" customHeight="1">
      <c r="A61" s="137" t="s">
        <v>239</v>
      </c>
      <c r="B61" s="57" t="s">
        <v>199</v>
      </c>
      <c r="C61" s="57" t="s">
        <v>199</v>
      </c>
      <c r="D61" s="57" t="s">
        <v>199</v>
      </c>
      <c r="E61" s="57" t="s">
        <v>199</v>
      </c>
      <c r="F61" s="57">
        <v>2</v>
      </c>
      <c r="G61" s="57" t="s">
        <v>199</v>
      </c>
      <c r="H61" s="57" t="s">
        <v>199</v>
      </c>
      <c r="I61" s="57" t="s">
        <v>199</v>
      </c>
      <c r="J61" s="57" t="s">
        <v>199</v>
      </c>
      <c r="K61" s="57" t="s">
        <v>199</v>
      </c>
      <c r="L61" s="57" t="s">
        <v>199</v>
      </c>
      <c r="M61" s="57" t="s">
        <v>199</v>
      </c>
      <c r="N61" s="57">
        <v>0</v>
      </c>
      <c r="O61" s="57" t="s">
        <v>199</v>
      </c>
      <c r="P61" s="57" t="s">
        <v>199</v>
      </c>
      <c r="Q61" s="57" t="s">
        <v>199</v>
      </c>
      <c r="R61" s="57" t="s">
        <v>199</v>
      </c>
      <c r="S61" s="57" t="s">
        <v>199</v>
      </c>
      <c r="T61" s="57" t="s">
        <v>199</v>
      </c>
      <c r="U61" s="57" t="s">
        <v>199</v>
      </c>
      <c r="V61" s="57">
        <v>0</v>
      </c>
      <c r="W61" s="57">
        <v>0</v>
      </c>
      <c r="X61" s="57" t="s">
        <v>199</v>
      </c>
      <c r="Y61" s="57">
        <v>2</v>
      </c>
      <c r="Z61" s="57" t="s">
        <v>199</v>
      </c>
      <c r="AA61" s="57">
        <v>0</v>
      </c>
      <c r="AB61" s="57" t="s">
        <v>199</v>
      </c>
      <c r="AC61" s="125"/>
    </row>
    <row r="63" spans="1:29" ht="42" customHeight="1">
      <c r="A63" s="180" t="s">
        <v>137</v>
      </c>
      <c r="B63" s="180"/>
      <c r="C63" s="180"/>
      <c r="D63" s="180"/>
      <c r="E63" s="180"/>
      <c r="F63" s="180"/>
      <c r="G63" s="180"/>
      <c r="H63" s="180"/>
      <c r="I63" s="180"/>
      <c r="J63" s="180"/>
      <c r="K63" s="180"/>
      <c r="L63" s="180"/>
      <c r="M63" s="180"/>
      <c r="N63" s="180"/>
      <c r="O63" s="180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</row>
    <row r="64" spans="1:29" ht="42" customHeight="1">
      <c r="B64" s="131" t="s">
        <v>270</v>
      </c>
      <c r="C64" s="131" t="s">
        <v>272</v>
      </c>
      <c r="D64" s="131" t="s">
        <v>271</v>
      </c>
      <c r="E64" s="131" t="s">
        <v>335</v>
      </c>
      <c r="F64" s="131" t="s">
        <v>109</v>
      </c>
      <c r="G64" s="131" t="s">
        <v>307</v>
      </c>
      <c r="H64" s="131" t="s">
        <v>153</v>
      </c>
      <c r="I64" s="131" t="s">
        <v>193</v>
      </c>
      <c r="J64" s="131" t="s">
        <v>191</v>
      </c>
      <c r="K64" s="131" t="s">
        <v>240</v>
      </c>
      <c r="L64" s="131" t="s">
        <v>336</v>
      </c>
      <c r="M64" s="131" t="s">
        <v>246</v>
      </c>
      <c r="N64" s="131" t="s">
        <v>91</v>
      </c>
      <c r="O64" s="131" t="s">
        <v>245</v>
      </c>
      <c r="P64" s="131" t="s">
        <v>96</v>
      </c>
      <c r="Q64" s="131" t="s">
        <v>194</v>
      </c>
      <c r="R64" s="131" t="s">
        <v>236</v>
      </c>
      <c r="S64" s="131" t="s">
        <v>273</v>
      </c>
      <c r="T64" s="131" t="s">
        <v>274</v>
      </c>
      <c r="U64" s="131" t="s">
        <v>317</v>
      </c>
      <c r="V64" s="131" t="s">
        <v>88</v>
      </c>
      <c r="W64" s="131" t="s">
        <v>192</v>
      </c>
      <c r="X64" s="131" t="s">
        <v>106</v>
      </c>
      <c r="Y64" s="131" t="s">
        <v>238</v>
      </c>
      <c r="Z64" s="131" t="s">
        <v>318</v>
      </c>
      <c r="AA64" s="131" t="s">
        <v>237</v>
      </c>
      <c r="AB64" s="131" t="s">
        <v>241</v>
      </c>
      <c r="AC64" s="131" t="s">
        <v>239</v>
      </c>
    </row>
    <row r="65" spans="1:29" ht="42" customHeight="1">
      <c r="A65" s="137" t="s">
        <v>270</v>
      </c>
      <c r="B65" s="125"/>
      <c r="C65" s="57" t="s">
        <v>199</v>
      </c>
      <c r="D65" s="58">
        <v>-2</v>
      </c>
      <c r="E65" s="57" t="s">
        <v>199</v>
      </c>
      <c r="F65" s="58">
        <v>-2</v>
      </c>
      <c r="G65" s="57" t="s">
        <v>199</v>
      </c>
      <c r="H65" s="57" t="s">
        <v>199</v>
      </c>
      <c r="I65" s="57" t="s">
        <v>199</v>
      </c>
      <c r="J65" s="57" t="s">
        <v>199</v>
      </c>
      <c r="K65" s="57" t="s">
        <v>199</v>
      </c>
      <c r="L65" s="57" t="s">
        <v>199</v>
      </c>
      <c r="M65" s="57" t="s">
        <v>199</v>
      </c>
      <c r="N65" s="57" t="s">
        <v>199</v>
      </c>
      <c r="O65" s="57" t="s">
        <v>199</v>
      </c>
      <c r="P65" s="57" t="s">
        <v>199</v>
      </c>
      <c r="Q65" s="58">
        <v>-2</v>
      </c>
      <c r="R65" s="57" t="s">
        <v>199</v>
      </c>
      <c r="S65" s="58">
        <v>2</v>
      </c>
      <c r="T65" s="57" t="s">
        <v>199</v>
      </c>
      <c r="U65" s="57" t="s">
        <v>199</v>
      </c>
      <c r="V65" s="57" t="s">
        <v>199</v>
      </c>
      <c r="W65" s="57" t="s">
        <v>199</v>
      </c>
      <c r="X65" s="58">
        <v>-2</v>
      </c>
      <c r="Y65" s="57" t="s">
        <v>199</v>
      </c>
      <c r="Z65" s="57" t="s">
        <v>199</v>
      </c>
      <c r="AA65" s="57" t="s">
        <v>199</v>
      </c>
      <c r="AB65" s="57" t="s">
        <v>199</v>
      </c>
      <c r="AC65" s="57" t="s">
        <v>199</v>
      </c>
    </row>
    <row r="66" spans="1:29" ht="42" customHeight="1">
      <c r="A66" s="137" t="s">
        <v>272</v>
      </c>
      <c r="B66" s="57" t="s">
        <v>199</v>
      </c>
      <c r="C66" s="125"/>
      <c r="D66" s="57" t="s">
        <v>199</v>
      </c>
      <c r="E66" s="57" t="s">
        <v>199</v>
      </c>
      <c r="F66" s="57" t="s">
        <v>199</v>
      </c>
      <c r="G66" s="58">
        <v>-2</v>
      </c>
      <c r="H66" s="57" t="s">
        <v>199</v>
      </c>
      <c r="I66" s="57" t="s">
        <v>199</v>
      </c>
      <c r="J66" s="57" t="s">
        <v>199</v>
      </c>
      <c r="K66" s="57" t="s">
        <v>199</v>
      </c>
      <c r="L66" s="57" t="s">
        <v>199</v>
      </c>
      <c r="M66" s="57" t="s">
        <v>199</v>
      </c>
      <c r="N66" s="58">
        <v>-2</v>
      </c>
      <c r="O66" s="57" t="s">
        <v>199</v>
      </c>
      <c r="P66" s="58">
        <v>-2</v>
      </c>
      <c r="Q66" s="57" t="s">
        <v>199</v>
      </c>
      <c r="R66" s="57" t="s">
        <v>199</v>
      </c>
      <c r="S66" s="57" t="s">
        <v>199</v>
      </c>
      <c r="T66" s="58">
        <v>-2</v>
      </c>
      <c r="U66" s="57" t="s">
        <v>199</v>
      </c>
      <c r="V66" s="57" t="s">
        <v>199</v>
      </c>
      <c r="W66" s="57" t="s">
        <v>199</v>
      </c>
      <c r="X66" s="57" t="s">
        <v>199</v>
      </c>
      <c r="Y66" s="57" t="s">
        <v>199</v>
      </c>
      <c r="Z66" s="57" t="s">
        <v>199</v>
      </c>
      <c r="AA66" s="57" t="s">
        <v>199</v>
      </c>
      <c r="AB66" s="57" t="s">
        <v>199</v>
      </c>
      <c r="AC66" s="57" t="s">
        <v>199</v>
      </c>
    </row>
    <row r="67" spans="1:29" ht="42" customHeight="1">
      <c r="A67" s="137" t="s">
        <v>271</v>
      </c>
      <c r="B67" s="58">
        <v>2</v>
      </c>
      <c r="C67" s="57" t="s">
        <v>199</v>
      </c>
      <c r="D67" s="125"/>
      <c r="E67" s="57" t="s">
        <v>199</v>
      </c>
      <c r="F67" s="58">
        <v>-2</v>
      </c>
      <c r="G67" s="57" t="s">
        <v>199</v>
      </c>
      <c r="H67" s="57" t="s">
        <v>199</v>
      </c>
      <c r="I67" s="57" t="s">
        <v>199</v>
      </c>
      <c r="J67" s="57" t="s">
        <v>199</v>
      </c>
      <c r="K67" s="57" t="s">
        <v>199</v>
      </c>
      <c r="L67" s="57" t="s">
        <v>199</v>
      </c>
      <c r="M67" s="57" t="s">
        <v>199</v>
      </c>
      <c r="N67" s="58">
        <v>-2</v>
      </c>
      <c r="O67" s="57" t="s">
        <v>199</v>
      </c>
      <c r="P67" s="57" t="s">
        <v>199</v>
      </c>
      <c r="Q67" s="58">
        <v>-2</v>
      </c>
      <c r="R67" s="57" t="s">
        <v>199</v>
      </c>
      <c r="S67" s="58">
        <v>-2</v>
      </c>
      <c r="T67" s="57" t="s">
        <v>199</v>
      </c>
      <c r="U67" s="57" t="s">
        <v>199</v>
      </c>
      <c r="V67" s="57" t="s">
        <v>199</v>
      </c>
      <c r="W67" s="57" t="s">
        <v>199</v>
      </c>
      <c r="X67" s="58">
        <v>2</v>
      </c>
      <c r="Y67" s="57" t="s">
        <v>199</v>
      </c>
      <c r="Z67" s="57" t="s">
        <v>199</v>
      </c>
      <c r="AA67" s="57" t="s">
        <v>199</v>
      </c>
      <c r="AB67" s="57" t="s">
        <v>199</v>
      </c>
      <c r="AC67" s="57" t="s">
        <v>199</v>
      </c>
    </row>
    <row r="68" spans="1:29" ht="42" customHeight="1">
      <c r="A68" s="137" t="s">
        <v>335</v>
      </c>
      <c r="B68" s="57" t="s">
        <v>199</v>
      </c>
      <c r="C68" s="57" t="s">
        <v>199</v>
      </c>
      <c r="D68" s="57" t="s">
        <v>199</v>
      </c>
      <c r="E68" s="125"/>
      <c r="F68" s="58">
        <v>-2</v>
      </c>
      <c r="G68" s="57" t="s">
        <v>199</v>
      </c>
      <c r="H68" s="57" t="s">
        <v>199</v>
      </c>
      <c r="I68" s="57" t="s">
        <v>199</v>
      </c>
      <c r="J68" s="58">
        <v>2</v>
      </c>
      <c r="K68" s="57" t="s">
        <v>199</v>
      </c>
      <c r="L68" s="58">
        <v>2</v>
      </c>
      <c r="M68" s="57" t="s">
        <v>199</v>
      </c>
      <c r="N68" s="58">
        <v>-2</v>
      </c>
      <c r="O68" s="57" t="s">
        <v>199</v>
      </c>
      <c r="P68" s="57" t="s">
        <v>199</v>
      </c>
      <c r="Q68" s="57" t="s">
        <v>199</v>
      </c>
      <c r="R68" s="57" t="s">
        <v>199</v>
      </c>
      <c r="S68" s="57" t="s">
        <v>199</v>
      </c>
      <c r="T68" s="57" t="s">
        <v>199</v>
      </c>
      <c r="U68" s="57" t="s">
        <v>199</v>
      </c>
      <c r="V68" s="57" t="s">
        <v>199</v>
      </c>
      <c r="W68" s="57" t="s">
        <v>199</v>
      </c>
      <c r="X68" s="57" t="s">
        <v>199</v>
      </c>
      <c r="Y68" s="57" t="s">
        <v>199</v>
      </c>
      <c r="Z68" s="57" t="s">
        <v>199</v>
      </c>
      <c r="AA68" s="57" t="s">
        <v>199</v>
      </c>
      <c r="AB68" s="57" t="s">
        <v>199</v>
      </c>
      <c r="AC68" s="57" t="s">
        <v>199</v>
      </c>
    </row>
    <row r="69" spans="1:29" ht="42" customHeight="1">
      <c r="A69" s="137" t="s">
        <v>109</v>
      </c>
      <c r="B69" s="58">
        <v>2</v>
      </c>
      <c r="C69" s="57" t="s">
        <v>199</v>
      </c>
      <c r="D69" s="58">
        <v>2</v>
      </c>
      <c r="E69" s="58">
        <v>2</v>
      </c>
      <c r="F69" s="125"/>
      <c r="G69" s="57" t="s">
        <v>199</v>
      </c>
      <c r="H69" s="58">
        <v>-2</v>
      </c>
      <c r="I69" s="58">
        <v>2</v>
      </c>
      <c r="J69" s="58">
        <v>-2</v>
      </c>
      <c r="K69" s="57" t="s">
        <v>199</v>
      </c>
      <c r="L69" s="58">
        <v>2</v>
      </c>
      <c r="M69" s="57" t="s">
        <v>199</v>
      </c>
      <c r="N69" s="58">
        <v>-12</v>
      </c>
      <c r="O69" s="57" t="s">
        <v>199</v>
      </c>
      <c r="P69" s="58">
        <v>4</v>
      </c>
      <c r="Q69" s="58">
        <v>4</v>
      </c>
      <c r="R69" s="57" t="s">
        <v>199</v>
      </c>
      <c r="S69" s="58">
        <v>-2</v>
      </c>
      <c r="T69" s="58">
        <v>-2</v>
      </c>
      <c r="U69" s="58">
        <v>-4</v>
      </c>
      <c r="V69" s="58">
        <v>-4</v>
      </c>
      <c r="W69" s="58">
        <v>4</v>
      </c>
      <c r="X69" s="58">
        <v>0</v>
      </c>
      <c r="Y69" s="58">
        <v>-2</v>
      </c>
      <c r="Z69" s="58">
        <v>-2</v>
      </c>
      <c r="AA69" s="58">
        <v>2</v>
      </c>
      <c r="AB69" s="58">
        <v>-2</v>
      </c>
      <c r="AC69" s="58">
        <v>0</v>
      </c>
    </row>
    <row r="70" spans="1:29" ht="42" customHeight="1">
      <c r="A70" s="137" t="s">
        <v>307</v>
      </c>
      <c r="B70" s="57" t="s">
        <v>199</v>
      </c>
      <c r="C70" s="58">
        <v>2</v>
      </c>
      <c r="D70" s="57" t="s">
        <v>199</v>
      </c>
      <c r="E70" s="57" t="s">
        <v>199</v>
      </c>
      <c r="F70" s="57" t="s">
        <v>199</v>
      </c>
      <c r="G70" s="125"/>
      <c r="H70" s="57" t="s">
        <v>199</v>
      </c>
      <c r="I70" s="57" t="s">
        <v>199</v>
      </c>
      <c r="J70" s="57" t="s">
        <v>199</v>
      </c>
      <c r="K70" s="57" t="s">
        <v>199</v>
      </c>
      <c r="L70" s="57" t="s">
        <v>199</v>
      </c>
      <c r="M70" s="57" t="s">
        <v>199</v>
      </c>
      <c r="N70" s="58">
        <v>-2</v>
      </c>
      <c r="O70" s="57" t="s">
        <v>199</v>
      </c>
      <c r="P70" s="58">
        <v>2</v>
      </c>
      <c r="Q70" s="58">
        <v>-2</v>
      </c>
      <c r="R70" s="57" t="s">
        <v>199</v>
      </c>
      <c r="S70" s="57" t="s">
        <v>199</v>
      </c>
      <c r="T70" s="58">
        <v>2</v>
      </c>
      <c r="U70" s="57" t="s">
        <v>199</v>
      </c>
      <c r="V70" s="57" t="s">
        <v>199</v>
      </c>
      <c r="W70" s="57" t="s">
        <v>199</v>
      </c>
      <c r="X70" s="57" t="s">
        <v>199</v>
      </c>
      <c r="Y70" s="57" t="s">
        <v>199</v>
      </c>
      <c r="Z70" s="57" t="s">
        <v>199</v>
      </c>
      <c r="AA70" s="57" t="s">
        <v>199</v>
      </c>
      <c r="AB70" s="57" t="s">
        <v>199</v>
      </c>
      <c r="AC70" s="57" t="s">
        <v>199</v>
      </c>
    </row>
    <row r="71" spans="1:29" ht="42" customHeight="1">
      <c r="A71" s="137" t="s">
        <v>153</v>
      </c>
      <c r="B71" s="57" t="s">
        <v>199</v>
      </c>
      <c r="C71" s="57" t="s">
        <v>199</v>
      </c>
      <c r="D71" s="57" t="s">
        <v>199</v>
      </c>
      <c r="E71" s="57" t="s">
        <v>199</v>
      </c>
      <c r="F71" s="58">
        <v>2</v>
      </c>
      <c r="G71" s="57" t="s">
        <v>199</v>
      </c>
      <c r="H71" s="125"/>
      <c r="I71" s="58">
        <v>-2</v>
      </c>
      <c r="J71" s="57" t="s">
        <v>199</v>
      </c>
      <c r="K71" s="57" t="s">
        <v>199</v>
      </c>
      <c r="L71" s="57" t="s">
        <v>199</v>
      </c>
      <c r="M71" s="58">
        <v>-2</v>
      </c>
      <c r="N71" s="57" t="s">
        <v>199</v>
      </c>
      <c r="O71" s="58">
        <v>-2</v>
      </c>
      <c r="P71" s="58">
        <v>2</v>
      </c>
      <c r="Q71" s="57" t="s">
        <v>199</v>
      </c>
      <c r="R71" s="57" t="s">
        <v>199</v>
      </c>
      <c r="S71" s="57" t="s">
        <v>199</v>
      </c>
      <c r="T71" s="57" t="s">
        <v>199</v>
      </c>
      <c r="U71" s="57" t="s">
        <v>199</v>
      </c>
      <c r="V71" s="58">
        <v>-2</v>
      </c>
      <c r="W71" s="57" t="s">
        <v>199</v>
      </c>
      <c r="X71" s="58">
        <v>0</v>
      </c>
      <c r="Y71" s="57" t="s">
        <v>199</v>
      </c>
      <c r="Z71" s="57" t="s">
        <v>199</v>
      </c>
      <c r="AA71" s="57" t="s">
        <v>199</v>
      </c>
      <c r="AB71" s="58">
        <v>-2</v>
      </c>
      <c r="AC71" s="57" t="s">
        <v>199</v>
      </c>
    </row>
    <row r="72" spans="1:29" ht="42" customHeight="1">
      <c r="A72" s="137" t="s">
        <v>193</v>
      </c>
      <c r="B72" s="57" t="s">
        <v>199</v>
      </c>
      <c r="C72" s="57" t="s">
        <v>199</v>
      </c>
      <c r="D72" s="57" t="s">
        <v>199</v>
      </c>
      <c r="E72" s="57" t="s">
        <v>199</v>
      </c>
      <c r="F72" s="58">
        <v>-2</v>
      </c>
      <c r="G72" s="57" t="s">
        <v>199</v>
      </c>
      <c r="H72" s="58">
        <v>2</v>
      </c>
      <c r="I72" s="125"/>
      <c r="J72" s="57" t="s">
        <v>199</v>
      </c>
      <c r="K72" s="57" t="s">
        <v>199</v>
      </c>
      <c r="L72" s="57" t="s">
        <v>199</v>
      </c>
      <c r="M72" s="57" t="s">
        <v>199</v>
      </c>
      <c r="N72" s="58">
        <v>-2</v>
      </c>
      <c r="O72" s="57" t="s">
        <v>199</v>
      </c>
      <c r="P72" s="58">
        <v>-2</v>
      </c>
      <c r="Q72" s="57" t="s">
        <v>199</v>
      </c>
      <c r="R72" s="57" t="s">
        <v>199</v>
      </c>
      <c r="S72" s="57" t="s">
        <v>199</v>
      </c>
      <c r="T72" s="57" t="s">
        <v>199</v>
      </c>
      <c r="U72" s="57" t="s">
        <v>199</v>
      </c>
      <c r="V72" s="58">
        <v>-2</v>
      </c>
      <c r="W72" s="57" t="s">
        <v>199</v>
      </c>
      <c r="X72" s="58">
        <v>-4</v>
      </c>
      <c r="Y72" s="57" t="s">
        <v>199</v>
      </c>
      <c r="Z72" s="57" t="s">
        <v>199</v>
      </c>
      <c r="AA72" s="57" t="s">
        <v>199</v>
      </c>
      <c r="AB72" s="57" t="s">
        <v>199</v>
      </c>
      <c r="AC72" s="57" t="s">
        <v>199</v>
      </c>
    </row>
    <row r="73" spans="1:29" ht="42" customHeight="1">
      <c r="A73" s="137" t="s">
        <v>191</v>
      </c>
      <c r="B73" s="57" t="s">
        <v>199</v>
      </c>
      <c r="C73" s="57" t="s">
        <v>199</v>
      </c>
      <c r="D73" s="57" t="s">
        <v>199</v>
      </c>
      <c r="E73" s="58">
        <v>-2</v>
      </c>
      <c r="F73" s="58">
        <v>2</v>
      </c>
      <c r="G73" s="57" t="s">
        <v>199</v>
      </c>
      <c r="H73" s="57" t="s">
        <v>199</v>
      </c>
      <c r="I73" s="57" t="s">
        <v>199</v>
      </c>
      <c r="J73" s="125"/>
      <c r="K73" s="57" t="s">
        <v>199</v>
      </c>
      <c r="L73" s="58">
        <v>0</v>
      </c>
      <c r="M73" s="57" t="s">
        <v>199</v>
      </c>
      <c r="N73" s="58">
        <v>-6</v>
      </c>
      <c r="O73" s="57" t="s">
        <v>199</v>
      </c>
      <c r="P73" s="58">
        <v>2</v>
      </c>
      <c r="Q73" s="58">
        <v>2</v>
      </c>
      <c r="R73" s="57" t="s">
        <v>199</v>
      </c>
      <c r="S73" s="57" t="s">
        <v>199</v>
      </c>
      <c r="T73" s="57" t="s">
        <v>199</v>
      </c>
      <c r="U73" s="57" t="s">
        <v>199</v>
      </c>
      <c r="V73" s="58">
        <v>2</v>
      </c>
      <c r="W73" s="58">
        <v>2</v>
      </c>
      <c r="X73" s="57" t="s">
        <v>199</v>
      </c>
      <c r="Y73" s="57" t="s">
        <v>199</v>
      </c>
      <c r="Z73" s="57" t="s">
        <v>199</v>
      </c>
      <c r="AA73" s="57" t="s">
        <v>199</v>
      </c>
      <c r="AB73" s="57" t="s">
        <v>199</v>
      </c>
      <c r="AC73" s="57" t="s">
        <v>199</v>
      </c>
    </row>
    <row r="74" spans="1:29" ht="42" customHeight="1">
      <c r="A74" s="137" t="s">
        <v>240</v>
      </c>
      <c r="B74" s="57" t="s">
        <v>199</v>
      </c>
      <c r="C74" s="57" t="s">
        <v>199</v>
      </c>
      <c r="D74" s="57" t="s">
        <v>199</v>
      </c>
      <c r="E74" s="57" t="s">
        <v>199</v>
      </c>
      <c r="F74" s="57" t="s">
        <v>199</v>
      </c>
      <c r="G74" s="57" t="s">
        <v>199</v>
      </c>
      <c r="H74" s="57" t="s">
        <v>199</v>
      </c>
      <c r="I74" s="57" t="s">
        <v>199</v>
      </c>
      <c r="J74" s="57" t="s">
        <v>199</v>
      </c>
      <c r="K74" s="125"/>
      <c r="L74" s="57" t="s">
        <v>199</v>
      </c>
      <c r="M74" s="57" t="s">
        <v>199</v>
      </c>
      <c r="N74" s="57" t="s">
        <v>199</v>
      </c>
      <c r="O74" s="57" t="s">
        <v>199</v>
      </c>
      <c r="P74" s="58">
        <v>2</v>
      </c>
      <c r="Q74" s="57" t="s">
        <v>199</v>
      </c>
      <c r="R74" s="58">
        <v>-2</v>
      </c>
      <c r="S74" s="57" t="s">
        <v>199</v>
      </c>
      <c r="T74" s="57" t="s">
        <v>199</v>
      </c>
      <c r="U74" s="57" t="s">
        <v>199</v>
      </c>
      <c r="V74" s="57" t="s">
        <v>199</v>
      </c>
      <c r="W74" s="57" t="s">
        <v>199</v>
      </c>
      <c r="X74" s="58">
        <v>0</v>
      </c>
      <c r="Y74" s="57" t="s">
        <v>199</v>
      </c>
      <c r="Z74" s="57" t="s">
        <v>199</v>
      </c>
      <c r="AA74" s="58">
        <v>2</v>
      </c>
      <c r="AB74" s="58">
        <v>2</v>
      </c>
      <c r="AC74" s="57" t="s">
        <v>199</v>
      </c>
    </row>
    <row r="75" spans="1:29" ht="42" customHeight="1">
      <c r="A75" s="137" t="s">
        <v>336</v>
      </c>
      <c r="B75" s="57" t="s">
        <v>199</v>
      </c>
      <c r="C75" s="57" t="s">
        <v>199</v>
      </c>
      <c r="D75" s="57" t="s">
        <v>199</v>
      </c>
      <c r="E75" s="58">
        <v>-2</v>
      </c>
      <c r="F75" s="58">
        <v>-2</v>
      </c>
      <c r="G75" s="57" t="s">
        <v>199</v>
      </c>
      <c r="H75" s="57" t="s">
        <v>199</v>
      </c>
      <c r="I75" s="57" t="s">
        <v>199</v>
      </c>
      <c r="J75" s="58">
        <v>0</v>
      </c>
      <c r="K75" s="57" t="s">
        <v>199</v>
      </c>
      <c r="L75" s="125"/>
      <c r="M75" s="57" t="s">
        <v>199</v>
      </c>
      <c r="N75" s="58">
        <v>-2</v>
      </c>
      <c r="O75" s="57" t="s">
        <v>199</v>
      </c>
      <c r="P75" s="57" t="s">
        <v>199</v>
      </c>
      <c r="Q75" s="57" t="s">
        <v>199</v>
      </c>
      <c r="R75" s="57" t="s">
        <v>199</v>
      </c>
      <c r="S75" s="57" t="s">
        <v>199</v>
      </c>
      <c r="T75" s="57" t="s">
        <v>199</v>
      </c>
      <c r="U75" s="57" t="s">
        <v>199</v>
      </c>
      <c r="V75" s="57" t="s">
        <v>199</v>
      </c>
      <c r="W75" s="57" t="s">
        <v>199</v>
      </c>
      <c r="X75" s="57" t="s">
        <v>199</v>
      </c>
      <c r="Y75" s="57" t="s">
        <v>199</v>
      </c>
      <c r="Z75" s="57" t="s">
        <v>199</v>
      </c>
      <c r="AA75" s="57" t="s">
        <v>199</v>
      </c>
      <c r="AB75" s="57" t="s">
        <v>199</v>
      </c>
      <c r="AC75" s="57" t="s">
        <v>199</v>
      </c>
    </row>
    <row r="76" spans="1:29" ht="42" customHeight="1">
      <c r="A76" s="137" t="s">
        <v>246</v>
      </c>
      <c r="B76" s="57" t="s">
        <v>199</v>
      </c>
      <c r="C76" s="57" t="s">
        <v>199</v>
      </c>
      <c r="D76" s="57" t="s">
        <v>199</v>
      </c>
      <c r="E76" s="57" t="s">
        <v>199</v>
      </c>
      <c r="F76" s="57" t="s">
        <v>199</v>
      </c>
      <c r="G76" s="57" t="s">
        <v>199</v>
      </c>
      <c r="H76" s="58">
        <v>2</v>
      </c>
      <c r="I76" s="57" t="s">
        <v>199</v>
      </c>
      <c r="J76" s="57" t="s">
        <v>199</v>
      </c>
      <c r="K76" s="57" t="s">
        <v>199</v>
      </c>
      <c r="L76" s="57" t="s">
        <v>199</v>
      </c>
      <c r="M76" s="125"/>
      <c r="N76" s="57" t="s">
        <v>199</v>
      </c>
      <c r="O76" s="58">
        <v>-2</v>
      </c>
      <c r="P76" s="58">
        <v>2</v>
      </c>
      <c r="Q76" s="57" t="s">
        <v>199</v>
      </c>
      <c r="R76" s="57" t="s">
        <v>199</v>
      </c>
      <c r="S76" s="57" t="s">
        <v>199</v>
      </c>
      <c r="T76" s="57" t="s">
        <v>199</v>
      </c>
      <c r="U76" s="57" t="s">
        <v>199</v>
      </c>
      <c r="V76" s="57" t="s">
        <v>199</v>
      </c>
      <c r="W76" s="57" t="s">
        <v>199</v>
      </c>
      <c r="X76" s="58">
        <v>2</v>
      </c>
      <c r="Y76" s="57" t="s">
        <v>199</v>
      </c>
      <c r="Z76" s="57" t="s">
        <v>199</v>
      </c>
      <c r="AA76" s="57" t="s">
        <v>199</v>
      </c>
      <c r="AB76" s="58">
        <v>-2</v>
      </c>
      <c r="AC76" s="57" t="s">
        <v>199</v>
      </c>
    </row>
    <row r="77" spans="1:29" ht="42" customHeight="1">
      <c r="A77" s="137" t="s">
        <v>91</v>
      </c>
      <c r="B77" s="57" t="s">
        <v>199</v>
      </c>
      <c r="C77" s="58">
        <v>2</v>
      </c>
      <c r="D77" s="58">
        <v>2</v>
      </c>
      <c r="E77" s="58">
        <v>2</v>
      </c>
      <c r="F77" s="86">
        <v>12</v>
      </c>
      <c r="G77" s="58">
        <v>2</v>
      </c>
      <c r="H77" s="57" t="s">
        <v>199</v>
      </c>
      <c r="I77" s="58">
        <v>2</v>
      </c>
      <c r="J77" s="58">
        <v>6</v>
      </c>
      <c r="K77" s="57" t="s">
        <v>199</v>
      </c>
      <c r="L77" s="58">
        <v>2</v>
      </c>
      <c r="M77" s="57" t="s">
        <v>199</v>
      </c>
      <c r="N77" s="125"/>
      <c r="O77" s="58">
        <v>2</v>
      </c>
      <c r="P77" s="58">
        <v>6</v>
      </c>
      <c r="Q77" s="58">
        <v>4</v>
      </c>
      <c r="R77" s="57" t="s">
        <v>199</v>
      </c>
      <c r="S77" s="57" t="s">
        <v>199</v>
      </c>
      <c r="T77" s="58">
        <v>0</v>
      </c>
      <c r="U77" s="58">
        <v>2</v>
      </c>
      <c r="V77" s="58">
        <v>0</v>
      </c>
      <c r="W77" s="58">
        <v>4</v>
      </c>
      <c r="X77" s="58">
        <v>6</v>
      </c>
      <c r="Y77" s="58">
        <v>2</v>
      </c>
      <c r="Z77" s="58">
        <v>2</v>
      </c>
      <c r="AA77" s="58">
        <v>2</v>
      </c>
      <c r="AB77" s="57" t="s">
        <v>199</v>
      </c>
      <c r="AC77" s="58">
        <v>4</v>
      </c>
    </row>
    <row r="78" spans="1:29" ht="42" customHeight="1">
      <c r="A78" s="137" t="s">
        <v>245</v>
      </c>
      <c r="B78" s="57" t="s">
        <v>199</v>
      </c>
      <c r="C78" s="57" t="s">
        <v>199</v>
      </c>
      <c r="D78" s="57" t="s">
        <v>199</v>
      </c>
      <c r="E78" s="57" t="s">
        <v>199</v>
      </c>
      <c r="F78" s="57" t="s">
        <v>199</v>
      </c>
      <c r="G78" s="57" t="s">
        <v>199</v>
      </c>
      <c r="H78" s="58">
        <v>2</v>
      </c>
      <c r="I78" s="57" t="s">
        <v>199</v>
      </c>
      <c r="J78" s="57" t="s">
        <v>199</v>
      </c>
      <c r="K78" s="57" t="s">
        <v>199</v>
      </c>
      <c r="L78" s="57" t="s">
        <v>199</v>
      </c>
      <c r="M78" s="58">
        <v>2</v>
      </c>
      <c r="N78" s="58">
        <v>-2</v>
      </c>
      <c r="O78" s="125"/>
      <c r="P78" s="58">
        <v>2</v>
      </c>
      <c r="Q78" s="57" t="s">
        <v>199</v>
      </c>
      <c r="R78" s="57" t="s">
        <v>199</v>
      </c>
      <c r="S78" s="57" t="s">
        <v>199</v>
      </c>
      <c r="T78" s="57" t="s">
        <v>199</v>
      </c>
      <c r="U78" s="57" t="s">
        <v>199</v>
      </c>
      <c r="V78" s="57" t="s">
        <v>199</v>
      </c>
      <c r="W78" s="57" t="s">
        <v>199</v>
      </c>
      <c r="X78" s="58">
        <v>2</v>
      </c>
      <c r="Y78" s="57" t="s">
        <v>199</v>
      </c>
      <c r="Z78" s="57" t="s">
        <v>199</v>
      </c>
      <c r="AA78" s="57" t="s">
        <v>199</v>
      </c>
      <c r="AB78" s="58">
        <v>-4</v>
      </c>
      <c r="AC78" s="57" t="s">
        <v>199</v>
      </c>
    </row>
    <row r="79" spans="1:29" ht="42" customHeight="1">
      <c r="A79" s="137" t="s">
        <v>96</v>
      </c>
      <c r="B79" s="57" t="s">
        <v>199</v>
      </c>
      <c r="C79" s="58">
        <v>2</v>
      </c>
      <c r="D79" s="57" t="s">
        <v>199</v>
      </c>
      <c r="E79" s="57" t="s">
        <v>199</v>
      </c>
      <c r="F79" s="58">
        <v>-4</v>
      </c>
      <c r="G79" s="58">
        <v>-2</v>
      </c>
      <c r="H79" s="58">
        <v>-2</v>
      </c>
      <c r="I79" s="58">
        <v>2</v>
      </c>
      <c r="J79" s="58">
        <v>-2</v>
      </c>
      <c r="K79" s="58">
        <v>-2</v>
      </c>
      <c r="L79" s="57" t="s">
        <v>199</v>
      </c>
      <c r="M79" s="58">
        <v>-2</v>
      </c>
      <c r="N79" s="58">
        <v>-6</v>
      </c>
      <c r="O79" s="58">
        <v>-2</v>
      </c>
      <c r="P79" s="125"/>
      <c r="Q79" s="58">
        <v>2</v>
      </c>
      <c r="R79" s="58">
        <v>2</v>
      </c>
      <c r="S79" s="58">
        <v>-2</v>
      </c>
      <c r="T79" s="58">
        <v>-2</v>
      </c>
      <c r="U79" s="58">
        <v>-4</v>
      </c>
      <c r="V79" s="58">
        <v>-4</v>
      </c>
      <c r="W79" s="58">
        <v>0</v>
      </c>
      <c r="X79" s="58">
        <v>-4</v>
      </c>
      <c r="Y79" s="57" t="s">
        <v>199</v>
      </c>
      <c r="Z79" s="58">
        <v>0</v>
      </c>
      <c r="AA79" s="57" t="s">
        <v>199</v>
      </c>
      <c r="AB79" s="58">
        <v>-4</v>
      </c>
      <c r="AC79" s="57" t="s">
        <v>199</v>
      </c>
    </row>
    <row r="80" spans="1:29" ht="42" customHeight="1">
      <c r="A80" s="137" t="s">
        <v>194</v>
      </c>
      <c r="B80" s="58">
        <v>2</v>
      </c>
      <c r="C80" s="57" t="s">
        <v>199</v>
      </c>
      <c r="D80" s="58">
        <v>2</v>
      </c>
      <c r="E80" s="57" t="s">
        <v>199</v>
      </c>
      <c r="F80" s="58">
        <v>-4</v>
      </c>
      <c r="G80" s="58">
        <v>2</v>
      </c>
      <c r="H80" s="57" t="s">
        <v>199</v>
      </c>
      <c r="I80" s="57" t="s">
        <v>199</v>
      </c>
      <c r="J80" s="58">
        <v>-2</v>
      </c>
      <c r="K80" s="57" t="s">
        <v>199</v>
      </c>
      <c r="L80" s="57" t="s">
        <v>199</v>
      </c>
      <c r="M80" s="57" t="s">
        <v>199</v>
      </c>
      <c r="N80" s="58">
        <v>-4</v>
      </c>
      <c r="O80" s="57" t="s">
        <v>199</v>
      </c>
      <c r="P80" s="58">
        <v>-2</v>
      </c>
      <c r="Q80" s="125"/>
      <c r="R80" s="57" t="s">
        <v>199</v>
      </c>
      <c r="S80" s="58">
        <v>-4</v>
      </c>
      <c r="T80" s="57" t="s">
        <v>199</v>
      </c>
      <c r="U80" s="58">
        <v>-2</v>
      </c>
      <c r="V80" s="58">
        <v>2</v>
      </c>
      <c r="W80" s="58">
        <v>2</v>
      </c>
      <c r="X80" s="58">
        <v>2</v>
      </c>
      <c r="Y80" s="57" t="s">
        <v>199</v>
      </c>
      <c r="Z80" s="58">
        <v>-2</v>
      </c>
      <c r="AA80" s="57" t="s">
        <v>199</v>
      </c>
      <c r="AB80" s="57" t="s">
        <v>199</v>
      </c>
      <c r="AC80" s="57" t="s">
        <v>199</v>
      </c>
    </row>
    <row r="81" spans="1:29" ht="42" customHeight="1">
      <c r="A81" s="137" t="s">
        <v>236</v>
      </c>
      <c r="B81" s="57" t="s">
        <v>199</v>
      </c>
      <c r="C81" s="57" t="s">
        <v>199</v>
      </c>
      <c r="D81" s="57" t="s">
        <v>199</v>
      </c>
      <c r="E81" s="57" t="s">
        <v>199</v>
      </c>
      <c r="F81" s="57" t="s">
        <v>199</v>
      </c>
      <c r="G81" s="57" t="s">
        <v>199</v>
      </c>
      <c r="H81" s="57" t="s">
        <v>199</v>
      </c>
      <c r="I81" s="57" t="s">
        <v>199</v>
      </c>
      <c r="J81" s="57" t="s">
        <v>199</v>
      </c>
      <c r="K81" s="58">
        <v>2</v>
      </c>
      <c r="L81" s="57" t="s">
        <v>199</v>
      </c>
      <c r="M81" s="57" t="s">
        <v>199</v>
      </c>
      <c r="N81" s="57" t="s">
        <v>199</v>
      </c>
      <c r="O81" s="57" t="s">
        <v>199</v>
      </c>
      <c r="P81" s="58">
        <v>-2</v>
      </c>
      <c r="Q81" s="57" t="s">
        <v>199</v>
      </c>
      <c r="R81" s="125"/>
      <c r="S81" s="57" t="s">
        <v>199</v>
      </c>
      <c r="T81" s="57" t="s">
        <v>199</v>
      </c>
      <c r="U81" s="57" t="s">
        <v>199</v>
      </c>
      <c r="V81" s="57" t="s">
        <v>199</v>
      </c>
      <c r="W81" s="57" t="s">
        <v>199</v>
      </c>
      <c r="X81" s="58">
        <v>2</v>
      </c>
      <c r="Y81" s="58">
        <v>2</v>
      </c>
      <c r="Z81" s="57" t="s">
        <v>199</v>
      </c>
      <c r="AA81" s="57" t="s">
        <v>199</v>
      </c>
      <c r="AB81" s="58">
        <v>-4</v>
      </c>
      <c r="AC81" s="57" t="s">
        <v>199</v>
      </c>
    </row>
    <row r="82" spans="1:29" ht="42" customHeight="1">
      <c r="A82" s="137" t="s">
        <v>273</v>
      </c>
      <c r="B82" s="58">
        <v>-2</v>
      </c>
      <c r="C82" s="57" t="s">
        <v>199</v>
      </c>
      <c r="D82" s="58">
        <v>2</v>
      </c>
      <c r="E82" s="57" t="s">
        <v>199</v>
      </c>
      <c r="F82" s="58">
        <v>2</v>
      </c>
      <c r="G82" s="57" t="s">
        <v>199</v>
      </c>
      <c r="H82" s="57" t="s">
        <v>199</v>
      </c>
      <c r="I82" s="57" t="s">
        <v>199</v>
      </c>
      <c r="J82" s="57" t="s">
        <v>199</v>
      </c>
      <c r="K82" s="57" t="s">
        <v>199</v>
      </c>
      <c r="L82" s="57" t="s">
        <v>199</v>
      </c>
      <c r="M82" s="57" t="s">
        <v>199</v>
      </c>
      <c r="N82" s="57" t="s">
        <v>199</v>
      </c>
      <c r="O82" s="57" t="s">
        <v>199</v>
      </c>
      <c r="P82" s="58">
        <v>2</v>
      </c>
      <c r="Q82" s="58">
        <v>4</v>
      </c>
      <c r="R82" s="57" t="s">
        <v>199</v>
      </c>
      <c r="S82" s="125"/>
      <c r="T82" s="58">
        <v>-2</v>
      </c>
      <c r="U82" s="57" t="s">
        <v>199</v>
      </c>
      <c r="V82" s="57" t="s">
        <v>199</v>
      </c>
      <c r="W82" s="57" t="s">
        <v>199</v>
      </c>
      <c r="X82" s="58">
        <v>2</v>
      </c>
      <c r="Y82" s="57" t="s">
        <v>199</v>
      </c>
      <c r="Z82" s="57" t="s">
        <v>199</v>
      </c>
      <c r="AA82" s="57" t="s">
        <v>199</v>
      </c>
      <c r="AB82" s="57" t="s">
        <v>199</v>
      </c>
      <c r="AC82" s="57" t="s">
        <v>199</v>
      </c>
    </row>
    <row r="83" spans="1:29" ht="42" customHeight="1">
      <c r="A83" s="137" t="s">
        <v>274</v>
      </c>
      <c r="B83" s="57" t="s">
        <v>199</v>
      </c>
      <c r="C83" s="58">
        <v>2</v>
      </c>
      <c r="D83" s="57" t="s">
        <v>199</v>
      </c>
      <c r="E83" s="57" t="s">
        <v>199</v>
      </c>
      <c r="F83" s="58">
        <v>2</v>
      </c>
      <c r="G83" s="58">
        <v>-2</v>
      </c>
      <c r="H83" s="57" t="s">
        <v>199</v>
      </c>
      <c r="I83" s="57" t="s">
        <v>199</v>
      </c>
      <c r="J83" s="57" t="s">
        <v>199</v>
      </c>
      <c r="K83" s="57" t="s">
        <v>199</v>
      </c>
      <c r="L83" s="57" t="s">
        <v>199</v>
      </c>
      <c r="M83" s="57" t="s">
        <v>199</v>
      </c>
      <c r="N83" s="58">
        <v>0</v>
      </c>
      <c r="O83" s="57" t="s">
        <v>199</v>
      </c>
      <c r="P83" s="58">
        <v>2</v>
      </c>
      <c r="Q83" s="57" t="s">
        <v>199</v>
      </c>
      <c r="R83" s="57" t="s">
        <v>199</v>
      </c>
      <c r="S83" s="58">
        <v>2</v>
      </c>
      <c r="T83" s="125"/>
      <c r="U83" s="57" t="s">
        <v>199</v>
      </c>
      <c r="V83" s="57" t="s">
        <v>199</v>
      </c>
      <c r="W83" s="57" t="s">
        <v>199</v>
      </c>
      <c r="X83" s="57" t="s">
        <v>199</v>
      </c>
      <c r="Y83" s="57" t="s">
        <v>199</v>
      </c>
      <c r="Z83" s="57" t="s">
        <v>199</v>
      </c>
      <c r="AA83" s="57" t="s">
        <v>199</v>
      </c>
      <c r="AB83" s="57" t="s">
        <v>199</v>
      </c>
      <c r="AC83" s="57" t="s">
        <v>199</v>
      </c>
    </row>
    <row r="84" spans="1:29" ht="42" customHeight="1">
      <c r="A84" s="137" t="s">
        <v>317</v>
      </c>
      <c r="B84" s="57" t="s">
        <v>199</v>
      </c>
      <c r="C84" s="57" t="s">
        <v>199</v>
      </c>
      <c r="D84" s="57" t="s">
        <v>199</v>
      </c>
      <c r="E84" s="57" t="s">
        <v>199</v>
      </c>
      <c r="F84" s="58">
        <v>4</v>
      </c>
      <c r="G84" s="57" t="s">
        <v>199</v>
      </c>
      <c r="H84" s="57" t="s">
        <v>199</v>
      </c>
      <c r="I84" s="57" t="s">
        <v>199</v>
      </c>
      <c r="J84" s="57" t="s">
        <v>199</v>
      </c>
      <c r="K84" s="57" t="s">
        <v>199</v>
      </c>
      <c r="L84" s="57" t="s">
        <v>199</v>
      </c>
      <c r="M84" s="57" t="s">
        <v>199</v>
      </c>
      <c r="N84" s="58">
        <v>-2</v>
      </c>
      <c r="O84" s="57" t="s">
        <v>199</v>
      </c>
      <c r="P84" s="58">
        <v>4</v>
      </c>
      <c r="Q84" s="58">
        <v>2</v>
      </c>
      <c r="R84" s="57" t="s">
        <v>199</v>
      </c>
      <c r="S84" s="57" t="s">
        <v>199</v>
      </c>
      <c r="T84" s="57" t="s">
        <v>199</v>
      </c>
      <c r="U84" s="125"/>
      <c r="V84" s="58">
        <v>-4</v>
      </c>
      <c r="W84" s="58">
        <v>-4</v>
      </c>
      <c r="X84" s="58">
        <v>2</v>
      </c>
      <c r="Y84" s="57" t="s">
        <v>199</v>
      </c>
      <c r="Z84" s="58">
        <v>0</v>
      </c>
      <c r="AA84" s="57" t="s">
        <v>199</v>
      </c>
      <c r="AB84" s="57" t="s">
        <v>199</v>
      </c>
      <c r="AC84" s="57" t="s">
        <v>199</v>
      </c>
    </row>
    <row r="85" spans="1:29" ht="42" customHeight="1">
      <c r="A85" s="137" t="s">
        <v>88</v>
      </c>
      <c r="B85" s="57" t="s">
        <v>199</v>
      </c>
      <c r="C85" s="57" t="s">
        <v>199</v>
      </c>
      <c r="D85" s="57" t="s">
        <v>199</v>
      </c>
      <c r="E85" s="57" t="s">
        <v>199</v>
      </c>
      <c r="F85" s="58">
        <v>4</v>
      </c>
      <c r="G85" s="57" t="s">
        <v>199</v>
      </c>
      <c r="H85" s="58">
        <v>2</v>
      </c>
      <c r="I85" s="58">
        <v>2</v>
      </c>
      <c r="J85" s="58">
        <v>-2</v>
      </c>
      <c r="K85" s="57" t="s">
        <v>199</v>
      </c>
      <c r="L85" s="57" t="s">
        <v>199</v>
      </c>
      <c r="M85" s="57" t="s">
        <v>199</v>
      </c>
      <c r="N85" s="58">
        <v>0</v>
      </c>
      <c r="O85" s="57" t="s">
        <v>199</v>
      </c>
      <c r="P85" s="58">
        <v>4</v>
      </c>
      <c r="Q85" s="58">
        <v>-2</v>
      </c>
      <c r="R85" s="57" t="s">
        <v>199</v>
      </c>
      <c r="S85" s="57" t="s">
        <v>199</v>
      </c>
      <c r="T85" s="57" t="s">
        <v>199</v>
      </c>
      <c r="U85" s="58">
        <v>4</v>
      </c>
      <c r="V85" s="125"/>
      <c r="W85" s="58">
        <v>2</v>
      </c>
      <c r="X85" s="58">
        <v>8</v>
      </c>
      <c r="Y85" s="57" t="s">
        <v>199</v>
      </c>
      <c r="Z85" s="58">
        <v>-2</v>
      </c>
      <c r="AA85" s="57" t="s">
        <v>199</v>
      </c>
      <c r="AB85" s="58">
        <v>2</v>
      </c>
      <c r="AC85" s="58">
        <v>2</v>
      </c>
    </row>
    <row r="86" spans="1:29" ht="42" customHeight="1">
      <c r="A86" s="137" t="s">
        <v>192</v>
      </c>
      <c r="B86" s="57" t="s">
        <v>199</v>
      </c>
      <c r="C86" s="57" t="s">
        <v>199</v>
      </c>
      <c r="D86" s="57" t="s">
        <v>199</v>
      </c>
      <c r="E86" s="57" t="s">
        <v>199</v>
      </c>
      <c r="F86" s="58">
        <v>-4</v>
      </c>
      <c r="G86" s="57" t="s">
        <v>199</v>
      </c>
      <c r="H86" s="57" t="s">
        <v>199</v>
      </c>
      <c r="I86" s="57" t="s">
        <v>199</v>
      </c>
      <c r="J86" s="58">
        <v>-2</v>
      </c>
      <c r="K86" s="57" t="s">
        <v>199</v>
      </c>
      <c r="L86" s="57" t="s">
        <v>199</v>
      </c>
      <c r="M86" s="57" t="s">
        <v>199</v>
      </c>
      <c r="N86" s="58">
        <v>-4</v>
      </c>
      <c r="O86" s="57" t="s">
        <v>199</v>
      </c>
      <c r="P86" s="58">
        <v>0</v>
      </c>
      <c r="Q86" s="58">
        <v>-2</v>
      </c>
      <c r="R86" s="57" t="s">
        <v>199</v>
      </c>
      <c r="S86" s="57" t="s">
        <v>199</v>
      </c>
      <c r="T86" s="57" t="s">
        <v>199</v>
      </c>
      <c r="U86" s="58">
        <v>4</v>
      </c>
      <c r="V86" s="58">
        <v>-2</v>
      </c>
      <c r="W86" s="125"/>
      <c r="X86" s="58">
        <v>2</v>
      </c>
      <c r="Y86" s="57" t="s">
        <v>199</v>
      </c>
      <c r="Z86" s="58">
        <v>-2</v>
      </c>
      <c r="AA86" s="57" t="s">
        <v>199</v>
      </c>
      <c r="AB86" s="57" t="s">
        <v>199</v>
      </c>
      <c r="AC86" s="58">
        <v>2</v>
      </c>
    </row>
    <row r="87" spans="1:29" ht="42" customHeight="1">
      <c r="A87" s="137" t="s">
        <v>106</v>
      </c>
      <c r="B87" s="58">
        <v>2</v>
      </c>
      <c r="C87" s="57" t="s">
        <v>199</v>
      </c>
      <c r="D87" s="58">
        <v>-2</v>
      </c>
      <c r="E87" s="57" t="s">
        <v>199</v>
      </c>
      <c r="F87" s="58">
        <v>0</v>
      </c>
      <c r="G87" s="57" t="s">
        <v>199</v>
      </c>
      <c r="H87" s="58">
        <v>0</v>
      </c>
      <c r="I87" s="58">
        <v>4</v>
      </c>
      <c r="J87" s="57" t="s">
        <v>199</v>
      </c>
      <c r="K87" s="58">
        <v>0</v>
      </c>
      <c r="L87" s="57" t="s">
        <v>199</v>
      </c>
      <c r="M87" s="58">
        <v>-2</v>
      </c>
      <c r="N87" s="58">
        <v>-6</v>
      </c>
      <c r="O87" s="58">
        <v>-2</v>
      </c>
      <c r="P87" s="58">
        <v>4</v>
      </c>
      <c r="Q87" s="58">
        <v>-2</v>
      </c>
      <c r="R87" s="58">
        <v>-2</v>
      </c>
      <c r="S87" s="58">
        <v>-2</v>
      </c>
      <c r="T87" s="57" t="s">
        <v>199</v>
      </c>
      <c r="U87" s="58">
        <v>-2</v>
      </c>
      <c r="V87" s="58">
        <v>-8</v>
      </c>
      <c r="W87" s="58">
        <v>-2</v>
      </c>
      <c r="X87" s="125"/>
      <c r="Y87" s="57" t="s">
        <v>199</v>
      </c>
      <c r="Z87" s="58">
        <v>-4</v>
      </c>
      <c r="AA87" s="57" t="s">
        <v>199</v>
      </c>
      <c r="AB87" s="58">
        <v>-6</v>
      </c>
      <c r="AC87" s="57" t="s">
        <v>199</v>
      </c>
    </row>
    <row r="88" spans="1:29" ht="42" customHeight="1">
      <c r="A88" s="137" t="s">
        <v>238</v>
      </c>
      <c r="B88" s="57" t="s">
        <v>199</v>
      </c>
      <c r="C88" s="57" t="s">
        <v>199</v>
      </c>
      <c r="D88" s="57" t="s">
        <v>199</v>
      </c>
      <c r="E88" s="57" t="s">
        <v>199</v>
      </c>
      <c r="F88" s="58">
        <v>2</v>
      </c>
      <c r="G88" s="57" t="s">
        <v>199</v>
      </c>
      <c r="H88" s="57" t="s">
        <v>199</v>
      </c>
      <c r="I88" s="57" t="s">
        <v>199</v>
      </c>
      <c r="J88" s="57" t="s">
        <v>199</v>
      </c>
      <c r="K88" s="57" t="s">
        <v>199</v>
      </c>
      <c r="L88" s="57" t="s">
        <v>199</v>
      </c>
      <c r="M88" s="57" t="s">
        <v>199</v>
      </c>
      <c r="N88" s="58">
        <v>-2</v>
      </c>
      <c r="O88" s="57" t="s">
        <v>199</v>
      </c>
      <c r="P88" s="57" t="s">
        <v>199</v>
      </c>
      <c r="Q88" s="57" t="s">
        <v>199</v>
      </c>
      <c r="R88" s="58">
        <v>-2</v>
      </c>
      <c r="S88" s="57" t="s">
        <v>199</v>
      </c>
      <c r="T88" s="57" t="s">
        <v>199</v>
      </c>
      <c r="U88" s="57" t="s">
        <v>199</v>
      </c>
      <c r="V88" s="57" t="s">
        <v>199</v>
      </c>
      <c r="W88" s="57" t="s">
        <v>199</v>
      </c>
      <c r="X88" s="57" t="s">
        <v>199</v>
      </c>
      <c r="Y88" s="125"/>
      <c r="Z88" s="57" t="s">
        <v>199</v>
      </c>
      <c r="AA88" s="58">
        <v>2</v>
      </c>
      <c r="AB88" s="57" t="s">
        <v>199</v>
      </c>
      <c r="AC88" s="58">
        <v>-2</v>
      </c>
    </row>
    <row r="89" spans="1:29" ht="42" customHeight="1">
      <c r="A89" s="137" t="s">
        <v>318</v>
      </c>
      <c r="B89" s="57" t="s">
        <v>199</v>
      </c>
      <c r="C89" s="57" t="s">
        <v>199</v>
      </c>
      <c r="D89" s="57" t="s">
        <v>199</v>
      </c>
      <c r="E89" s="57" t="s">
        <v>199</v>
      </c>
      <c r="F89" s="58">
        <v>2</v>
      </c>
      <c r="G89" s="57" t="s">
        <v>199</v>
      </c>
      <c r="H89" s="57" t="s">
        <v>199</v>
      </c>
      <c r="I89" s="57" t="s">
        <v>199</v>
      </c>
      <c r="J89" s="57" t="s">
        <v>199</v>
      </c>
      <c r="K89" s="57" t="s">
        <v>199</v>
      </c>
      <c r="L89" s="57" t="s">
        <v>199</v>
      </c>
      <c r="M89" s="57" t="s">
        <v>199</v>
      </c>
      <c r="N89" s="58">
        <v>-2</v>
      </c>
      <c r="O89" s="57" t="s">
        <v>199</v>
      </c>
      <c r="P89" s="58">
        <v>0</v>
      </c>
      <c r="Q89" s="58">
        <v>2</v>
      </c>
      <c r="R89" s="57" t="s">
        <v>199</v>
      </c>
      <c r="S89" s="57" t="s">
        <v>199</v>
      </c>
      <c r="T89" s="57" t="s">
        <v>199</v>
      </c>
      <c r="U89" s="58">
        <v>0</v>
      </c>
      <c r="V89" s="58">
        <v>2</v>
      </c>
      <c r="W89" s="58">
        <v>2</v>
      </c>
      <c r="X89" s="58">
        <v>4</v>
      </c>
      <c r="Y89" s="57" t="s">
        <v>199</v>
      </c>
      <c r="Z89" s="125"/>
      <c r="AA89" s="57" t="s">
        <v>199</v>
      </c>
      <c r="AB89" s="57" t="s">
        <v>199</v>
      </c>
      <c r="AC89" s="57" t="s">
        <v>199</v>
      </c>
    </row>
    <row r="90" spans="1:29" ht="42" customHeight="1">
      <c r="A90" s="137" t="s">
        <v>237</v>
      </c>
      <c r="B90" s="57" t="s">
        <v>199</v>
      </c>
      <c r="C90" s="57" t="s">
        <v>199</v>
      </c>
      <c r="D90" s="57" t="s">
        <v>199</v>
      </c>
      <c r="E90" s="57" t="s">
        <v>199</v>
      </c>
      <c r="F90" s="58">
        <v>-2</v>
      </c>
      <c r="G90" s="57" t="s">
        <v>199</v>
      </c>
      <c r="H90" s="57" t="s">
        <v>199</v>
      </c>
      <c r="I90" s="57" t="s">
        <v>199</v>
      </c>
      <c r="J90" s="57" t="s">
        <v>199</v>
      </c>
      <c r="K90" s="58">
        <v>-2</v>
      </c>
      <c r="L90" s="57" t="s">
        <v>199</v>
      </c>
      <c r="M90" s="57" t="s">
        <v>199</v>
      </c>
      <c r="N90" s="58">
        <v>-2</v>
      </c>
      <c r="O90" s="57" t="s">
        <v>199</v>
      </c>
      <c r="P90" s="57" t="s">
        <v>199</v>
      </c>
      <c r="Q90" s="57" t="s">
        <v>199</v>
      </c>
      <c r="R90" s="57" t="s">
        <v>199</v>
      </c>
      <c r="S90" s="57" t="s">
        <v>199</v>
      </c>
      <c r="T90" s="57" t="s">
        <v>199</v>
      </c>
      <c r="U90" s="57" t="s">
        <v>199</v>
      </c>
      <c r="V90" s="57" t="s">
        <v>199</v>
      </c>
      <c r="W90" s="57" t="s">
        <v>199</v>
      </c>
      <c r="X90" s="57" t="s">
        <v>199</v>
      </c>
      <c r="Y90" s="58">
        <v>-2</v>
      </c>
      <c r="Z90" s="57" t="s">
        <v>199</v>
      </c>
      <c r="AA90" s="125"/>
      <c r="AB90" s="57" t="s">
        <v>199</v>
      </c>
      <c r="AC90" s="58">
        <v>2</v>
      </c>
    </row>
    <row r="91" spans="1:29" ht="42" customHeight="1">
      <c r="A91" s="137" t="s">
        <v>241</v>
      </c>
      <c r="B91" s="57" t="s">
        <v>199</v>
      </c>
      <c r="C91" s="57" t="s">
        <v>199</v>
      </c>
      <c r="D91" s="57" t="s">
        <v>199</v>
      </c>
      <c r="E91" s="57" t="s">
        <v>199</v>
      </c>
      <c r="F91" s="58">
        <v>2</v>
      </c>
      <c r="G91" s="57" t="s">
        <v>199</v>
      </c>
      <c r="H91" s="58">
        <v>2</v>
      </c>
      <c r="I91" s="57" t="s">
        <v>199</v>
      </c>
      <c r="J91" s="57" t="s">
        <v>199</v>
      </c>
      <c r="K91" s="58">
        <v>-2</v>
      </c>
      <c r="L91" s="57" t="s">
        <v>199</v>
      </c>
      <c r="M91" s="58">
        <v>2</v>
      </c>
      <c r="N91" s="57" t="s">
        <v>199</v>
      </c>
      <c r="O91" s="58">
        <v>4</v>
      </c>
      <c r="P91" s="58">
        <v>4</v>
      </c>
      <c r="Q91" s="57" t="s">
        <v>199</v>
      </c>
      <c r="R91" s="58">
        <v>4</v>
      </c>
      <c r="S91" s="57" t="s">
        <v>199</v>
      </c>
      <c r="T91" s="57" t="s">
        <v>199</v>
      </c>
      <c r="U91" s="57" t="s">
        <v>199</v>
      </c>
      <c r="V91" s="58">
        <v>-2</v>
      </c>
      <c r="W91" s="57" t="s">
        <v>199</v>
      </c>
      <c r="X91" s="58">
        <v>6</v>
      </c>
      <c r="Y91" s="57" t="s">
        <v>199</v>
      </c>
      <c r="Z91" s="57" t="s">
        <v>199</v>
      </c>
      <c r="AA91" s="57" t="s">
        <v>199</v>
      </c>
      <c r="AB91" s="125"/>
      <c r="AC91" s="57" t="s">
        <v>199</v>
      </c>
    </row>
    <row r="92" spans="1:29" ht="42" customHeight="1">
      <c r="A92" s="137" t="s">
        <v>239</v>
      </c>
      <c r="B92" s="57" t="s">
        <v>199</v>
      </c>
      <c r="C92" s="57" t="s">
        <v>199</v>
      </c>
      <c r="D92" s="57" t="s">
        <v>199</v>
      </c>
      <c r="E92" s="57" t="s">
        <v>199</v>
      </c>
      <c r="F92" s="58">
        <v>0</v>
      </c>
      <c r="G92" s="57" t="s">
        <v>199</v>
      </c>
      <c r="H92" s="57" t="s">
        <v>199</v>
      </c>
      <c r="I92" s="57" t="s">
        <v>199</v>
      </c>
      <c r="J92" s="57" t="s">
        <v>199</v>
      </c>
      <c r="K92" s="57" t="s">
        <v>199</v>
      </c>
      <c r="L92" s="57" t="s">
        <v>199</v>
      </c>
      <c r="M92" s="57" t="s">
        <v>199</v>
      </c>
      <c r="N92" s="58">
        <v>-4</v>
      </c>
      <c r="O92" s="57" t="s">
        <v>199</v>
      </c>
      <c r="P92" s="57" t="s">
        <v>199</v>
      </c>
      <c r="Q92" s="57" t="s">
        <v>199</v>
      </c>
      <c r="R92" s="57" t="s">
        <v>199</v>
      </c>
      <c r="S92" s="57" t="s">
        <v>199</v>
      </c>
      <c r="T92" s="57" t="s">
        <v>199</v>
      </c>
      <c r="U92" s="57" t="s">
        <v>199</v>
      </c>
      <c r="V92" s="58">
        <v>-2</v>
      </c>
      <c r="W92" s="58">
        <v>-2</v>
      </c>
      <c r="X92" s="57" t="s">
        <v>199</v>
      </c>
      <c r="Y92" s="58">
        <v>2</v>
      </c>
      <c r="Z92" s="57" t="s">
        <v>199</v>
      </c>
      <c r="AA92" s="58">
        <v>-2</v>
      </c>
      <c r="AB92" s="57" t="s">
        <v>199</v>
      </c>
      <c r="AC92" s="125"/>
    </row>
    <row r="94" spans="1:29" ht="42" customHeight="1">
      <c r="A94" s="180" t="s">
        <v>138</v>
      </c>
      <c r="B94" s="180"/>
      <c r="C94" s="180"/>
      <c r="D94" s="180"/>
      <c r="E94" s="180"/>
      <c r="F94" s="180"/>
      <c r="G94" s="180"/>
      <c r="H94" s="180"/>
      <c r="I94" s="180"/>
      <c r="J94" s="180"/>
      <c r="K94" s="180"/>
      <c r="L94" s="180"/>
      <c r="M94" s="180"/>
      <c r="N94" s="180"/>
      <c r="O94" s="180"/>
      <c r="P94" s="180"/>
      <c r="Q94" s="180"/>
      <c r="R94" s="180"/>
      <c r="S94" s="180"/>
      <c r="T94" s="180"/>
      <c r="U94" s="180"/>
      <c r="V94" s="180"/>
      <c r="W94" s="180"/>
      <c r="X94" s="180"/>
      <c r="Y94" s="180"/>
      <c r="Z94" s="180"/>
      <c r="AA94" s="180"/>
      <c r="AB94" s="180"/>
      <c r="AC94" s="180"/>
    </row>
    <row r="95" spans="1:29" ht="42" customHeight="1">
      <c r="B95" s="131" t="s">
        <v>270</v>
      </c>
      <c r="C95" s="131" t="s">
        <v>272</v>
      </c>
      <c r="D95" s="131" t="s">
        <v>271</v>
      </c>
      <c r="E95" s="131" t="s">
        <v>335</v>
      </c>
      <c r="F95" s="131" t="s">
        <v>109</v>
      </c>
      <c r="G95" s="131" t="s">
        <v>307</v>
      </c>
      <c r="H95" s="131" t="s">
        <v>153</v>
      </c>
      <c r="I95" s="131" t="s">
        <v>193</v>
      </c>
      <c r="J95" s="131" t="s">
        <v>191</v>
      </c>
      <c r="K95" s="131" t="s">
        <v>240</v>
      </c>
      <c r="L95" s="131" t="s">
        <v>336</v>
      </c>
      <c r="M95" s="131" t="s">
        <v>246</v>
      </c>
      <c r="N95" s="131" t="s">
        <v>91</v>
      </c>
      <c r="O95" s="131" t="s">
        <v>245</v>
      </c>
      <c r="P95" s="131" t="s">
        <v>96</v>
      </c>
      <c r="Q95" s="131" t="s">
        <v>194</v>
      </c>
      <c r="R95" s="131" t="s">
        <v>236</v>
      </c>
      <c r="S95" s="131" t="s">
        <v>273</v>
      </c>
      <c r="T95" s="131" t="s">
        <v>274</v>
      </c>
      <c r="U95" s="131" t="s">
        <v>317</v>
      </c>
      <c r="V95" s="131" t="s">
        <v>88</v>
      </c>
      <c r="W95" s="131" t="s">
        <v>192</v>
      </c>
      <c r="X95" s="131" t="s">
        <v>106</v>
      </c>
      <c r="Y95" s="131" t="s">
        <v>238</v>
      </c>
      <c r="Z95" s="131" t="s">
        <v>318</v>
      </c>
      <c r="AA95" s="131" t="s">
        <v>237</v>
      </c>
      <c r="AB95" s="131" t="s">
        <v>241</v>
      </c>
      <c r="AC95" s="131" t="s">
        <v>239</v>
      </c>
    </row>
    <row r="96" spans="1:29" ht="42" customHeight="1">
      <c r="A96" s="137" t="s">
        <v>270</v>
      </c>
      <c r="B96" s="125"/>
      <c r="C96" s="57" t="s">
        <v>199</v>
      </c>
      <c r="D96" s="57">
        <v>13</v>
      </c>
      <c r="E96" s="57" t="s">
        <v>199</v>
      </c>
      <c r="F96" s="57">
        <v>13</v>
      </c>
      <c r="G96" s="57" t="s">
        <v>199</v>
      </c>
      <c r="H96" s="57" t="s">
        <v>199</v>
      </c>
      <c r="I96" s="57" t="s">
        <v>199</v>
      </c>
      <c r="J96" s="57" t="s">
        <v>199</v>
      </c>
      <c r="K96" s="57" t="s">
        <v>199</v>
      </c>
      <c r="L96" s="57" t="s">
        <v>199</v>
      </c>
      <c r="M96" s="57" t="s">
        <v>199</v>
      </c>
      <c r="N96" s="57" t="s">
        <v>199</v>
      </c>
      <c r="O96" s="57" t="s">
        <v>199</v>
      </c>
      <c r="P96" s="57" t="s">
        <v>199</v>
      </c>
      <c r="Q96" s="57">
        <v>0</v>
      </c>
      <c r="R96" s="57" t="s">
        <v>199</v>
      </c>
      <c r="S96" s="57">
        <v>21</v>
      </c>
      <c r="T96" s="57" t="s">
        <v>199</v>
      </c>
      <c r="U96" s="57" t="s">
        <v>199</v>
      </c>
      <c r="V96" s="57" t="s">
        <v>199</v>
      </c>
      <c r="W96" s="57" t="s">
        <v>199</v>
      </c>
      <c r="X96" s="57">
        <v>0</v>
      </c>
      <c r="Y96" s="57" t="s">
        <v>199</v>
      </c>
      <c r="Z96" s="57" t="s">
        <v>199</v>
      </c>
      <c r="AA96" s="57" t="s">
        <v>199</v>
      </c>
      <c r="AB96" s="57" t="s">
        <v>199</v>
      </c>
      <c r="AC96" s="57" t="s">
        <v>199</v>
      </c>
    </row>
    <row r="97" spans="1:29" ht="42" customHeight="1">
      <c r="A97" s="137" t="s">
        <v>272</v>
      </c>
      <c r="B97" s="57" t="s">
        <v>199</v>
      </c>
      <c r="C97" s="125"/>
      <c r="D97" s="57" t="s">
        <v>199</v>
      </c>
      <c r="E97" s="57" t="s">
        <v>199</v>
      </c>
      <c r="F97" s="57" t="s">
        <v>199</v>
      </c>
      <c r="G97" s="57">
        <v>57</v>
      </c>
      <c r="H97" s="57" t="s">
        <v>199</v>
      </c>
      <c r="I97" s="57" t="s">
        <v>199</v>
      </c>
      <c r="J97" s="57" t="s">
        <v>199</v>
      </c>
      <c r="K97" s="57" t="s">
        <v>199</v>
      </c>
      <c r="L97" s="57" t="s">
        <v>199</v>
      </c>
      <c r="M97" s="57" t="s">
        <v>199</v>
      </c>
      <c r="N97" s="57">
        <v>0</v>
      </c>
      <c r="O97" s="57" t="s">
        <v>199</v>
      </c>
      <c r="P97" s="57">
        <v>0</v>
      </c>
      <c r="Q97" s="57" t="s">
        <v>199</v>
      </c>
      <c r="R97" s="57" t="s">
        <v>199</v>
      </c>
      <c r="S97" s="57" t="s">
        <v>199</v>
      </c>
      <c r="T97" s="57">
        <v>61</v>
      </c>
      <c r="U97" s="57" t="s">
        <v>199</v>
      </c>
      <c r="V97" s="57" t="s">
        <v>199</v>
      </c>
      <c r="W97" s="57" t="s">
        <v>199</v>
      </c>
      <c r="X97" s="57" t="s">
        <v>199</v>
      </c>
      <c r="Y97" s="57" t="s">
        <v>199</v>
      </c>
      <c r="Z97" s="57" t="s">
        <v>199</v>
      </c>
      <c r="AA97" s="57" t="s">
        <v>199</v>
      </c>
      <c r="AB97" s="57" t="s">
        <v>199</v>
      </c>
      <c r="AC97" s="57" t="s">
        <v>199</v>
      </c>
    </row>
    <row r="98" spans="1:29" ht="42" customHeight="1">
      <c r="A98" s="137" t="s">
        <v>271</v>
      </c>
      <c r="B98" s="57">
        <v>271</v>
      </c>
      <c r="C98" s="57" t="s">
        <v>199</v>
      </c>
      <c r="D98" s="125"/>
      <c r="E98" s="57" t="s">
        <v>199</v>
      </c>
      <c r="F98" s="57">
        <v>0</v>
      </c>
      <c r="G98" s="57" t="s">
        <v>199</v>
      </c>
      <c r="H98" s="57" t="s">
        <v>199</v>
      </c>
      <c r="I98" s="57" t="s">
        <v>199</v>
      </c>
      <c r="J98" s="57" t="s">
        <v>199</v>
      </c>
      <c r="K98" s="57" t="s">
        <v>199</v>
      </c>
      <c r="L98" s="57" t="s">
        <v>199</v>
      </c>
      <c r="M98" s="57" t="s">
        <v>199</v>
      </c>
      <c r="N98" s="57">
        <v>0</v>
      </c>
      <c r="O98" s="57" t="s">
        <v>199</v>
      </c>
      <c r="P98" s="57" t="s">
        <v>199</v>
      </c>
      <c r="Q98" s="57">
        <v>25</v>
      </c>
      <c r="R98" s="57" t="s">
        <v>199</v>
      </c>
      <c r="S98" s="57">
        <v>57</v>
      </c>
      <c r="T98" s="57" t="s">
        <v>199</v>
      </c>
      <c r="U98" s="57" t="s">
        <v>199</v>
      </c>
      <c r="V98" s="57" t="s">
        <v>199</v>
      </c>
      <c r="W98" s="57" t="s">
        <v>199</v>
      </c>
      <c r="X98" s="57">
        <v>62</v>
      </c>
      <c r="Y98" s="57" t="s">
        <v>199</v>
      </c>
      <c r="Z98" s="57" t="s">
        <v>199</v>
      </c>
      <c r="AA98" s="57" t="s">
        <v>199</v>
      </c>
      <c r="AB98" s="57" t="s">
        <v>199</v>
      </c>
      <c r="AC98" s="57" t="s">
        <v>199</v>
      </c>
    </row>
    <row r="99" spans="1:29" ht="42" customHeight="1">
      <c r="A99" s="137" t="s">
        <v>335</v>
      </c>
      <c r="B99" s="57" t="s">
        <v>199</v>
      </c>
      <c r="C99" s="57" t="s">
        <v>199</v>
      </c>
      <c r="D99" s="57" t="s">
        <v>199</v>
      </c>
      <c r="E99" s="125"/>
      <c r="F99" s="57">
        <v>45</v>
      </c>
      <c r="G99" s="57" t="s">
        <v>199</v>
      </c>
      <c r="H99" s="57" t="s">
        <v>199</v>
      </c>
      <c r="I99" s="57" t="s">
        <v>199</v>
      </c>
      <c r="J99" s="57">
        <v>293</v>
      </c>
      <c r="K99" s="57" t="s">
        <v>199</v>
      </c>
      <c r="L99" s="57">
        <v>34</v>
      </c>
      <c r="M99" s="57" t="s">
        <v>199</v>
      </c>
      <c r="N99" s="57">
        <v>38</v>
      </c>
      <c r="O99" s="57" t="s">
        <v>199</v>
      </c>
      <c r="P99" s="57" t="s">
        <v>199</v>
      </c>
      <c r="Q99" s="57" t="s">
        <v>199</v>
      </c>
      <c r="R99" s="57" t="s">
        <v>199</v>
      </c>
      <c r="S99" s="57" t="s">
        <v>199</v>
      </c>
      <c r="T99" s="57" t="s">
        <v>199</v>
      </c>
      <c r="U99" s="57" t="s">
        <v>199</v>
      </c>
      <c r="V99" s="57" t="s">
        <v>199</v>
      </c>
      <c r="W99" s="57" t="s">
        <v>199</v>
      </c>
      <c r="X99" s="57" t="s">
        <v>199</v>
      </c>
      <c r="Y99" s="57" t="s">
        <v>199</v>
      </c>
      <c r="Z99" s="57" t="s">
        <v>199</v>
      </c>
      <c r="AA99" s="57" t="s">
        <v>199</v>
      </c>
      <c r="AB99" s="57" t="s">
        <v>199</v>
      </c>
      <c r="AC99" s="57" t="s">
        <v>199</v>
      </c>
    </row>
    <row r="100" spans="1:29" ht="42" customHeight="1">
      <c r="A100" s="137" t="s">
        <v>109</v>
      </c>
      <c r="B100" s="57">
        <v>62</v>
      </c>
      <c r="C100" s="57" t="s">
        <v>199</v>
      </c>
      <c r="D100" s="57">
        <v>80</v>
      </c>
      <c r="E100" s="57">
        <v>80</v>
      </c>
      <c r="F100" s="125"/>
      <c r="G100" s="57" t="s">
        <v>199</v>
      </c>
      <c r="H100" s="57">
        <v>0</v>
      </c>
      <c r="I100" s="57">
        <v>125</v>
      </c>
      <c r="J100" s="57">
        <v>99</v>
      </c>
      <c r="K100" s="57" t="s">
        <v>199</v>
      </c>
      <c r="L100" s="57">
        <v>100</v>
      </c>
      <c r="M100" s="57" t="s">
        <v>199</v>
      </c>
      <c r="N100" s="57">
        <v>567</v>
      </c>
      <c r="O100" s="57" t="s">
        <v>199</v>
      </c>
      <c r="P100" s="57">
        <v>175</v>
      </c>
      <c r="Q100" s="57">
        <v>107</v>
      </c>
      <c r="R100" s="57" t="s">
        <v>199</v>
      </c>
      <c r="S100" s="57">
        <v>50</v>
      </c>
      <c r="T100" s="57">
        <v>0</v>
      </c>
      <c r="U100" s="57">
        <v>48</v>
      </c>
      <c r="V100" s="57">
        <v>316</v>
      </c>
      <c r="W100" s="57">
        <v>268</v>
      </c>
      <c r="X100" s="57">
        <v>111</v>
      </c>
      <c r="Y100" s="57">
        <v>0</v>
      </c>
      <c r="Z100" s="57">
        <v>0</v>
      </c>
      <c r="AA100" s="57">
        <v>42</v>
      </c>
      <c r="AB100" s="57">
        <v>14</v>
      </c>
      <c r="AC100" s="57">
        <v>207</v>
      </c>
    </row>
    <row r="101" spans="1:29" ht="42" customHeight="1">
      <c r="A101" s="137" t="s">
        <v>307</v>
      </c>
      <c r="B101" s="57" t="s">
        <v>199</v>
      </c>
      <c r="C101" s="57">
        <v>237</v>
      </c>
      <c r="D101" s="57" t="s">
        <v>199</v>
      </c>
      <c r="E101" s="57" t="s">
        <v>199</v>
      </c>
      <c r="F101" s="57" t="s">
        <v>199</v>
      </c>
      <c r="G101" s="125"/>
      <c r="H101" s="57" t="s">
        <v>199</v>
      </c>
      <c r="I101" s="57" t="s">
        <v>199</v>
      </c>
      <c r="J101" s="57" t="s">
        <v>199</v>
      </c>
      <c r="K101" s="57" t="s">
        <v>199</v>
      </c>
      <c r="L101" s="57" t="s">
        <v>199</v>
      </c>
      <c r="M101" s="57" t="s">
        <v>199</v>
      </c>
      <c r="N101" s="57">
        <v>0</v>
      </c>
      <c r="O101" s="57" t="s">
        <v>199</v>
      </c>
      <c r="P101" s="57">
        <v>127</v>
      </c>
      <c r="Q101" s="57">
        <v>14</v>
      </c>
      <c r="R101" s="57" t="s">
        <v>199</v>
      </c>
      <c r="S101" s="57" t="s">
        <v>199</v>
      </c>
      <c r="T101" s="57">
        <v>31</v>
      </c>
      <c r="U101" s="57" t="s">
        <v>199</v>
      </c>
      <c r="V101" s="57" t="s">
        <v>199</v>
      </c>
      <c r="W101" s="57" t="s">
        <v>199</v>
      </c>
      <c r="X101" s="57" t="s">
        <v>199</v>
      </c>
      <c r="Y101" s="57" t="s">
        <v>199</v>
      </c>
      <c r="Z101" s="57" t="s">
        <v>199</v>
      </c>
      <c r="AA101" s="57" t="s">
        <v>199</v>
      </c>
      <c r="AB101" s="57" t="s">
        <v>199</v>
      </c>
      <c r="AC101" s="57" t="s">
        <v>199</v>
      </c>
    </row>
    <row r="102" spans="1:29" ht="42" customHeight="1">
      <c r="A102" s="137" t="s">
        <v>153</v>
      </c>
      <c r="B102" s="57" t="s">
        <v>199</v>
      </c>
      <c r="C102" s="57" t="s">
        <v>199</v>
      </c>
      <c r="D102" s="57" t="s">
        <v>199</v>
      </c>
      <c r="E102" s="57" t="s">
        <v>199</v>
      </c>
      <c r="F102" s="57">
        <v>12</v>
      </c>
      <c r="G102" s="57" t="s">
        <v>199</v>
      </c>
      <c r="H102" s="125"/>
      <c r="I102" s="57">
        <v>37</v>
      </c>
      <c r="J102" s="57" t="s">
        <v>199</v>
      </c>
      <c r="K102" s="57" t="s">
        <v>199</v>
      </c>
      <c r="L102" s="57" t="s">
        <v>199</v>
      </c>
      <c r="M102" s="57">
        <v>56</v>
      </c>
      <c r="N102" s="57" t="s">
        <v>199</v>
      </c>
      <c r="O102" s="57">
        <v>31</v>
      </c>
      <c r="P102" s="57">
        <v>172</v>
      </c>
      <c r="Q102" s="57" t="s">
        <v>199</v>
      </c>
      <c r="R102" s="57" t="s">
        <v>199</v>
      </c>
      <c r="S102" s="57" t="s">
        <v>199</v>
      </c>
      <c r="T102" s="57" t="s">
        <v>199</v>
      </c>
      <c r="U102" s="57" t="s">
        <v>199</v>
      </c>
      <c r="V102" s="57">
        <v>0</v>
      </c>
      <c r="W102" s="57" t="s">
        <v>199</v>
      </c>
      <c r="X102" s="57">
        <v>110</v>
      </c>
      <c r="Y102" s="57" t="s">
        <v>199</v>
      </c>
      <c r="Z102" s="57" t="s">
        <v>199</v>
      </c>
      <c r="AA102" s="57" t="s">
        <v>199</v>
      </c>
      <c r="AB102" s="57">
        <v>18</v>
      </c>
      <c r="AC102" s="57" t="s">
        <v>199</v>
      </c>
    </row>
    <row r="103" spans="1:29" ht="42" customHeight="1">
      <c r="A103" s="137" t="s">
        <v>193</v>
      </c>
      <c r="B103" s="57" t="s">
        <v>199</v>
      </c>
      <c r="C103" s="57" t="s">
        <v>199</v>
      </c>
      <c r="D103" s="57" t="s">
        <v>199</v>
      </c>
      <c r="E103" s="57" t="s">
        <v>199</v>
      </c>
      <c r="F103" s="57">
        <v>65</v>
      </c>
      <c r="G103" s="57" t="s">
        <v>199</v>
      </c>
      <c r="H103" s="57">
        <v>51</v>
      </c>
      <c r="I103" s="125"/>
      <c r="J103" s="57" t="s">
        <v>199</v>
      </c>
      <c r="K103" s="57" t="s">
        <v>199</v>
      </c>
      <c r="L103" s="57" t="s">
        <v>199</v>
      </c>
      <c r="M103" s="57" t="s">
        <v>199</v>
      </c>
      <c r="N103" s="57">
        <v>40</v>
      </c>
      <c r="O103" s="57" t="s">
        <v>199</v>
      </c>
      <c r="P103" s="57">
        <v>0</v>
      </c>
      <c r="Q103" s="57" t="s">
        <v>199</v>
      </c>
      <c r="R103" s="57" t="s">
        <v>199</v>
      </c>
      <c r="S103" s="57" t="s">
        <v>199</v>
      </c>
      <c r="T103" s="57" t="s">
        <v>199</v>
      </c>
      <c r="U103" s="57" t="s">
        <v>199</v>
      </c>
      <c r="V103" s="57">
        <v>0</v>
      </c>
      <c r="W103" s="57" t="s">
        <v>199</v>
      </c>
      <c r="X103" s="57">
        <v>26</v>
      </c>
      <c r="Y103" s="57" t="s">
        <v>199</v>
      </c>
      <c r="Z103" s="57" t="s">
        <v>199</v>
      </c>
      <c r="AA103" s="57" t="s">
        <v>199</v>
      </c>
      <c r="AB103" s="57" t="s">
        <v>199</v>
      </c>
      <c r="AC103" s="57" t="s">
        <v>199</v>
      </c>
    </row>
    <row r="104" spans="1:29" ht="42" customHeight="1">
      <c r="A104" s="137" t="s">
        <v>191</v>
      </c>
      <c r="B104" s="57" t="s">
        <v>199</v>
      </c>
      <c r="C104" s="57" t="s">
        <v>199</v>
      </c>
      <c r="D104" s="57" t="s">
        <v>199</v>
      </c>
      <c r="E104" s="57">
        <v>18</v>
      </c>
      <c r="F104" s="57">
        <v>226</v>
      </c>
      <c r="G104" s="57" t="s">
        <v>199</v>
      </c>
      <c r="H104" s="57" t="s">
        <v>199</v>
      </c>
      <c r="I104" s="57" t="s">
        <v>199</v>
      </c>
      <c r="J104" s="125"/>
      <c r="K104" s="57" t="s">
        <v>199</v>
      </c>
      <c r="L104" s="57">
        <v>0</v>
      </c>
      <c r="M104" s="57" t="s">
        <v>199</v>
      </c>
      <c r="N104" s="57">
        <v>74</v>
      </c>
      <c r="O104" s="57" t="s">
        <v>199</v>
      </c>
      <c r="P104" s="57">
        <v>79</v>
      </c>
      <c r="Q104" s="57">
        <v>21</v>
      </c>
      <c r="R104" s="57" t="s">
        <v>199</v>
      </c>
      <c r="S104" s="57" t="s">
        <v>199</v>
      </c>
      <c r="T104" s="57" t="s">
        <v>199</v>
      </c>
      <c r="U104" s="57" t="s">
        <v>199</v>
      </c>
      <c r="V104" s="57">
        <v>62</v>
      </c>
      <c r="W104" s="57">
        <v>50</v>
      </c>
      <c r="X104" s="57" t="s">
        <v>199</v>
      </c>
      <c r="Y104" s="57" t="s">
        <v>199</v>
      </c>
      <c r="Z104" s="57" t="s">
        <v>199</v>
      </c>
      <c r="AA104" s="57" t="s">
        <v>199</v>
      </c>
      <c r="AB104" s="57" t="s">
        <v>199</v>
      </c>
      <c r="AC104" s="57" t="s">
        <v>199</v>
      </c>
    </row>
    <row r="105" spans="1:29" ht="42" customHeight="1">
      <c r="A105" s="137" t="s">
        <v>240</v>
      </c>
      <c r="B105" s="57" t="s">
        <v>199</v>
      </c>
      <c r="C105" s="57" t="s">
        <v>199</v>
      </c>
      <c r="D105" s="57" t="s">
        <v>199</v>
      </c>
      <c r="E105" s="57" t="s">
        <v>199</v>
      </c>
      <c r="F105" s="57" t="s">
        <v>199</v>
      </c>
      <c r="G105" s="57" t="s">
        <v>199</v>
      </c>
      <c r="H105" s="57" t="s">
        <v>199</v>
      </c>
      <c r="I105" s="57" t="s">
        <v>199</v>
      </c>
      <c r="J105" s="57" t="s">
        <v>199</v>
      </c>
      <c r="K105" s="125"/>
      <c r="L105" s="57" t="s">
        <v>199</v>
      </c>
      <c r="M105" s="57" t="s">
        <v>199</v>
      </c>
      <c r="N105" s="57" t="s">
        <v>199</v>
      </c>
      <c r="O105" s="57" t="s">
        <v>199</v>
      </c>
      <c r="P105" s="57">
        <v>16</v>
      </c>
      <c r="Q105" s="57" t="s">
        <v>199</v>
      </c>
      <c r="R105" s="57">
        <v>73</v>
      </c>
      <c r="S105" s="57" t="s">
        <v>199</v>
      </c>
      <c r="T105" s="57" t="s">
        <v>199</v>
      </c>
      <c r="U105" s="57" t="s">
        <v>199</v>
      </c>
      <c r="V105" s="57" t="s">
        <v>199</v>
      </c>
      <c r="W105" s="57" t="s">
        <v>199</v>
      </c>
      <c r="X105" s="57">
        <v>332</v>
      </c>
      <c r="Y105" s="57" t="s">
        <v>199</v>
      </c>
      <c r="Z105" s="57" t="s">
        <v>199</v>
      </c>
      <c r="AA105" s="57">
        <v>151</v>
      </c>
      <c r="AB105" s="57">
        <v>107</v>
      </c>
      <c r="AC105" s="57" t="s">
        <v>199</v>
      </c>
    </row>
    <row r="106" spans="1:29" ht="42" customHeight="1">
      <c r="A106" s="137" t="s">
        <v>336</v>
      </c>
      <c r="B106" s="57" t="s">
        <v>199</v>
      </c>
      <c r="C106" s="57" t="s">
        <v>199</v>
      </c>
      <c r="D106" s="57" t="s">
        <v>199</v>
      </c>
      <c r="E106" s="57">
        <v>0</v>
      </c>
      <c r="F106" s="57">
        <v>0</v>
      </c>
      <c r="G106" s="57" t="s">
        <v>199</v>
      </c>
      <c r="H106" s="57" t="s">
        <v>199</v>
      </c>
      <c r="I106" s="57" t="s">
        <v>199</v>
      </c>
      <c r="J106" s="57">
        <v>0</v>
      </c>
      <c r="K106" s="57" t="s">
        <v>199</v>
      </c>
      <c r="L106" s="125"/>
      <c r="M106" s="57" t="s">
        <v>199</v>
      </c>
      <c r="N106" s="57">
        <v>0</v>
      </c>
      <c r="O106" s="57" t="s">
        <v>199</v>
      </c>
      <c r="P106" s="57" t="s">
        <v>199</v>
      </c>
      <c r="Q106" s="57" t="s">
        <v>199</v>
      </c>
      <c r="R106" s="57" t="s">
        <v>199</v>
      </c>
      <c r="S106" s="57" t="s">
        <v>199</v>
      </c>
      <c r="T106" s="57" t="s">
        <v>199</v>
      </c>
      <c r="U106" s="57" t="s">
        <v>199</v>
      </c>
      <c r="V106" s="57" t="s">
        <v>199</v>
      </c>
      <c r="W106" s="57" t="s">
        <v>199</v>
      </c>
      <c r="X106" s="57" t="s">
        <v>199</v>
      </c>
      <c r="Y106" s="57" t="s">
        <v>199</v>
      </c>
      <c r="Z106" s="57" t="s">
        <v>199</v>
      </c>
      <c r="AA106" s="57" t="s">
        <v>199</v>
      </c>
      <c r="AB106" s="57" t="s">
        <v>199</v>
      </c>
      <c r="AC106" s="57" t="s">
        <v>199</v>
      </c>
    </row>
    <row r="107" spans="1:29" ht="42" customHeight="1">
      <c r="A107" s="137" t="s">
        <v>246</v>
      </c>
      <c r="B107" s="57" t="s">
        <v>199</v>
      </c>
      <c r="C107" s="57" t="s">
        <v>199</v>
      </c>
      <c r="D107" s="57" t="s">
        <v>199</v>
      </c>
      <c r="E107" s="57" t="s">
        <v>199</v>
      </c>
      <c r="F107" s="57" t="s">
        <v>199</v>
      </c>
      <c r="G107" s="57" t="s">
        <v>199</v>
      </c>
      <c r="H107" s="57">
        <v>391</v>
      </c>
      <c r="I107" s="57" t="s">
        <v>199</v>
      </c>
      <c r="J107" s="57" t="s">
        <v>199</v>
      </c>
      <c r="K107" s="57" t="s">
        <v>199</v>
      </c>
      <c r="L107" s="57" t="s">
        <v>199</v>
      </c>
      <c r="M107" s="125"/>
      <c r="N107" s="57" t="s">
        <v>199</v>
      </c>
      <c r="O107" s="57">
        <v>23</v>
      </c>
      <c r="P107" s="57">
        <v>137</v>
      </c>
      <c r="Q107" s="57" t="s">
        <v>199</v>
      </c>
      <c r="R107" s="57" t="s">
        <v>199</v>
      </c>
      <c r="S107" s="57" t="s">
        <v>199</v>
      </c>
      <c r="T107" s="57" t="s">
        <v>199</v>
      </c>
      <c r="U107" s="57" t="s">
        <v>199</v>
      </c>
      <c r="V107" s="57" t="s">
        <v>199</v>
      </c>
      <c r="W107" s="57" t="s">
        <v>199</v>
      </c>
      <c r="X107" s="57">
        <v>367</v>
      </c>
      <c r="Y107" s="57" t="s">
        <v>199</v>
      </c>
      <c r="Z107" s="57" t="s">
        <v>199</v>
      </c>
      <c r="AA107" s="57" t="s">
        <v>199</v>
      </c>
      <c r="AB107" s="57">
        <v>132</v>
      </c>
      <c r="AC107" s="57" t="s">
        <v>199</v>
      </c>
    </row>
    <row r="108" spans="1:29" ht="42" customHeight="1">
      <c r="A108" s="137" t="s">
        <v>91</v>
      </c>
      <c r="B108" s="57" t="s">
        <v>199</v>
      </c>
      <c r="C108" s="57">
        <v>274</v>
      </c>
      <c r="D108" s="57">
        <v>273</v>
      </c>
      <c r="E108" s="57">
        <v>342</v>
      </c>
      <c r="F108" s="85">
        <v>1401</v>
      </c>
      <c r="G108" s="57">
        <v>57</v>
      </c>
      <c r="H108" s="57" t="s">
        <v>199</v>
      </c>
      <c r="I108" s="57">
        <v>296</v>
      </c>
      <c r="J108" s="57">
        <v>870</v>
      </c>
      <c r="K108" s="57" t="s">
        <v>199</v>
      </c>
      <c r="L108" s="57">
        <v>200</v>
      </c>
      <c r="M108" s="57" t="s">
        <v>199</v>
      </c>
      <c r="N108" s="125"/>
      <c r="O108" s="57">
        <v>374</v>
      </c>
      <c r="P108" s="57">
        <v>834</v>
      </c>
      <c r="Q108" s="57">
        <v>412</v>
      </c>
      <c r="R108" s="57" t="s">
        <v>199</v>
      </c>
      <c r="S108" s="57" t="s">
        <v>199</v>
      </c>
      <c r="T108" s="57">
        <v>316</v>
      </c>
      <c r="U108" s="57">
        <v>988</v>
      </c>
      <c r="V108" s="57">
        <v>449</v>
      </c>
      <c r="W108" s="57">
        <v>366</v>
      </c>
      <c r="X108" s="57">
        <v>669</v>
      </c>
      <c r="Y108" s="57">
        <v>301</v>
      </c>
      <c r="Z108" s="57">
        <v>605</v>
      </c>
      <c r="AA108" s="57">
        <v>113</v>
      </c>
      <c r="AB108" s="57" t="s">
        <v>199</v>
      </c>
      <c r="AC108" s="57">
        <v>449</v>
      </c>
    </row>
    <row r="109" spans="1:29" ht="42" customHeight="1">
      <c r="A109" s="137" t="s">
        <v>245</v>
      </c>
      <c r="B109" s="57" t="s">
        <v>199</v>
      </c>
      <c r="C109" s="57" t="s">
        <v>199</v>
      </c>
      <c r="D109" s="57" t="s">
        <v>199</v>
      </c>
      <c r="E109" s="57" t="s">
        <v>199</v>
      </c>
      <c r="F109" s="57" t="s">
        <v>199</v>
      </c>
      <c r="G109" s="57" t="s">
        <v>199</v>
      </c>
      <c r="H109" s="57">
        <v>63</v>
      </c>
      <c r="I109" s="57" t="s">
        <v>199</v>
      </c>
      <c r="J109" s="57" t="s">
        <v>199</v>
      </c>
      <c r="K109" s="57" t="s">
        <v>199</v>
      </c>
      <c r="L109" s="57" t="s">
        <v>199</v>
      </c>
      <c r="M109" s="57">
        <v>26</v>
      </c>
      <c r="N109" s="57">
        <v>63</v>
      </c>
      <c r="O109" s="125"/>
      <c r="P109" s="57">
        <v>59</v>
      </c>
      <c r="Q109" s="57" t="s">
        <v>199</v>
      </c>
      <c r="R109" s="57" t="s">
        <v>199</v>
      </c>
      <c r="S109" s="57" t="s">
        <v>199</v>
      </c>
      <c r="T109" s="57" t="s">
        <v>199</v>
      </c>
      <c r="U109" s="57" t="s">
        <v>199</v>
      </c>
      <c r="V109" s="57" t="s">
        <v>199</v>
      </c>
      <c r="W109" s="57" t="s">
        <v>199</v>
      </c>
      <c r="X109" s="57">
        <v>25</v>
      </c>
      <c r="Y109" s="57" t="s">
        <v>199</v>
      </c>
      <c r="Z109" s="57" t="s">
        <v>199</v>
      </c>
      <c r="AA109" s="57" t="s">
        <v>199</v>
      </c>
      <c r="AB109" s="57">
        <v>73</v>
      </c>
      <c r="AC109" s="57" t="s">
        <v>199</v>
      </c>
    </row>
    <row r="110" spans="1:29" ht="42" customHeight="1">
      <c r="A110" s="137" t="s">
        <v>96</v>
      </c>
      <c r="B110" s="57" t="s">
        <v>199</v>
      </c>
      <c r="C110" s="57">
        <v>135</v>
      </c>
      <c r="D110" s="57" t="s">
        <v>199</v>
      </c>
      <c r="E110" s="57" t="s">
        <v>199</v>
      </c>
      <c r="F110" s="57">
        <v>107</v>
      </c>
      <c r="G110" s="57">
        <v>28</v>
      </c>
      <c r="H110" s="57">
        <v>16</v>
      </c>
      <c r="I110" s="57">
        <v>221</v>
      </c>
      <c r="J110" s="57">
        <v>25</v>
      </c>
      <c r="K110" s="57">
        <v>0</v>
      </c>
      <c r="L110" s="57" t="s">
        <v>199</v>
      </c>
      <c r="M110" s="57">
        <v>52</v>
      </c>
      <c r="N110" s="57">
        <v>196</v>
      </c>
      <c r="O110" s="57">
        <v>50</v>
      </c>
      <c r="P110" s="125"/>
      <c r="Q110" s="57">
        <v>161</v>
      </c>
      <c r="R110" s="57">
        <v>32</v>
      </c>
      <c r="S110" s="57">
        <v>58</v>
      </c>
      <c r="T110" s="57">
        <v>21</v>
      </c>
      <c r="U110" s="57">
        <v>62</v>
      </c>
      <c r="V110" s="57">
        <v>160</v>
      </c>
      <c r="W110" s="57">
        <v>213</v>
      </c>
      <c r="X110" s="57">
        <v>394</v>
      </c>
      <c r="Y110" s="57" t="s">
        <v>199</v>
      </c>
      <c r="Z110" s="57">
        <v>0</v>
      </c>
      <c r="AA110" s="57" t="s">
        <v>199</v>
      </c>
      <c r="AB110" s="57">
        <v>70</v>
      </c>
      <c r="AC110" s="57" t="s">
        <v>199</v>
      </c>
    </row>
    <row r="111" spans="1:29" ht="42" customHeight="1">
      <c r="A111" s="137" t="s">
        <v>194</v>
      </c>
      <c r="B111" s="57">
        <v>40</v>
      </c>
      <c r="C111" s="57" t="s">
        <v>199</v>
      </c>
      <c r="D111" s="57">
        <v>57</v>
      </c>
      <c r="E111" s="57" t="s">
        <v>199</v>
      </c>
      <c r="F111" s="57">
        <v>36</v>
      </c>
      <c r="G111" s="57">
        <v>73</v>
      </c>
      <c r="H111" s="57" t="s">
        <v>199</v>
      </c>
      <c r="I111" s="57" t="s">
        <v>199</v>
      </c>
      <c r="J111" s="57">
        <v>20</v>
      </c>
      <c r="K111" s="57" t="s">
        <v>199</v>
      </c>
      <c r="L111" s="57" t="s">
        <v>199</v>
      </c>
      <c r="M111" s="57" t="s">
        <v>199</v>
      </c>
      <c r="N111" s="57">
        <v>45</v>
      </c>
      <c r="O111" s="57" t="s">
        <v>199</v>
      </c>
      <c r="P111" s="57">
        <v>26</v>
      </c>
      <c r="Q111" s="125"/>
      <c r="R111" s="57" t="s">
        <v>199</v>
      </c>
      <c r="S111" s="57">
        <v>133</v>
      </c>
      <c r="T111" s="57" t="s">
        <v>199</v>
      </c>
      <c r="U111" s="57">
        <v>14</v>
      </c>
      <c r="V111" s="57">
        <v>125</v>
      </c>
      <c r="W111" s="57">
        <v>50</v>
      </c>
      <c r="X111" s="57">
        <v>247</v>
      </c>
      <c r="Y111" s="57" t="s">
        <v>199</v>
      </c>
      <c r="Z111" s="57">
        <v>58</v>
      </c>
      <c r="AA111" s="57" t="s">
        <v>199</v>
      </c>
      <c r="AB111" s="57" t="s">
        <v>199</v>
      </c>
      <c r="AC111" s="57" t="s">
        <v>199</v>
      </c>
    </row>
    <row r="112" spans="1:29" ht="42" customHeight="1">
      <c r="A112" s="137" t="s">
        <v>236</v>
      </c>
      <c r="B112" s="57" t="s">
        <v>199</v>
      </c>
      <c r="C112" s="57" t="s">
        <v>199</v>
      </c>
      <c r="D112" s="57" t="s">
        <v>199</v>
      </c>
      <c r="E112" s="57" t="s">
        <v>199</v>
      </c>
      <c r="F112" s="57" t="s">
        <v>199</v>
      </c>
      <c r="G112" s="57" t="s">
        <v>199</v>
      </c>
      <c r="H112" s="57" t="s">
        <v>199</v>
      </c>
      <c r="I112" s="57" t="s">
        <v>199</v>
      </c>
      <c r="J112" s="57" t="s">
        <v>199</v>
      </c>
      <c r="K112" s="57">
        <v>128</v>
      </c>
      <c r="L112" s="57" t="s">
        <v>199</v>
      </c>
      <c r="M112" s="57" t="s">
        <v>199</v>
      </c>
      <c r="N112" s="57" t="s">
        <v>199</v>
      </c>
      <c r="O112" s="57" t="s">
        <v>199</v>
      </c>
      <c r="P112" s="57">
        <v>0</v>
      </c>
      <c r="Q112" s="57" t="s">
        <v>199</v>
      </c>
      <c r="R112" s="125"/>
      <c r="S112" s="57" t="s">
        <v>199</v>
      </c>
      <c r="T112" s="57" t="s">
        <v>199</v>
      </c>
      <c r="U112" s="57" t="s">
        <v>199</v>
      </c>
      <c r="V112" s="57" t="s">
        <v>199</v>
      </c>
      <c r="W112" s="57" t="s">
        <v>199</v>
      </c>
      <c r="X112" s="57">
        <v>30</v>
      </c>
      <c r="Y112" s="57">
        <v>51</v>
      </c>
      <c r="Z112" s="57" t="s">
        <v>199</v>
      </c>
      <c r="AA112" s="57" t="s">
        <v>199</v>
      </c>
      <c r="AB112" s="57">
        <v>66</v>
      </c>
      <c r="AC112" s="57" t="s">
        <v>199</v>
      </c>
    </row>
    <row r="113" spans="1:29" ht="42" customHeight="1">
      <c r="A113" s="137" t="s">
        <v>273</v>
      </c>
      <c r="B113" s="57">
        <v>0</v>
      </c>
      <c r="C113" s="57" t="s">
        <v>199</v>
      </c>
      <c r="D113" s="57">
        <v>179</v>
      </c>
      <c r="E113" s="57" t="s">
        <v>199</v>
      </c>
      <c r="F113" s="57">
        <v>110</v>
      </c>
      <c r="G113" s="57" t="s">
        <v>199</v>
      </c>
      <c r="H113" s="57" t="s">
        <v>199</v>
      </c>
      <c r="I113" s="57" t="s">
        <v>199</v>
      </c>
      <c r="J113" s="57" t="s">
        <v>199</v>
      </c>
      <c r="K113" s="57" t="s">
        <v>199</v>
      </c>
      <c r="L113" s="57" t="s">
        <v>199</v>
      </c>
      <c r="M113" s="57" t="s">
        <v>199</v>
      </c>
      <c r="N113" s="57" t="s">
        <v>199</v>
      </c>
      <c r="O113" s="57" t="s">
        <v>199</v>
      </c>
      <c r="P113" s="57">
        <v>193</v>
      </c>
      <c r="Q113" s="57">
        <v>240</v>
      </c>
      <c r="R113" s="57" t="s">
        <v>199</v>
      </c>
      <c r="S113" s="125"/>
      <c r="T113" s="57">
        <v>17</v>
      </c>
      <c r="U113" s="57" t="s">
        <v>199</v>
      </c>
      <c r="V113" s="57" t="s">
        <v>199</v>
      </c>
      <c r="W113" s="57" t="s">
        <v>199</v>
      </c>
      <c r="X113" s="57">
        <v>119</v>
      </c>
      <c r="Y113" s="57" t="s">
        <v>199</v>
      </c>
      <c r="Z113" s="57" t="s">
        <v>199</v>
      </c>
      <c r="AA113" s="57" t="s">
        <v>199</v>
      </c>
      <c r="AB113" s="57" t="s">
        <v>199</v>
      </c>
      <c r="AC113" s="57" t="s">
        <v>199</v>
      </c>
    </row>
    <row r="114" spans="1:29" ht="42" customHeight="1">
      <c r="A114" s="137" t="s">
        <v>274</v>
      </c>
      <c r="B114" s="57" t="s">
        <v>199</v>
      </c>
      <c r="C114" s="57">
        <v>82</v>
      </c>
      <c r="D114" s="57" t="s">
        <v>199</v>
      </c>
      <c r="E114" s="57" t="s">
        <v>199</v>
      </c>
      <c r="F114" s="57">
        <v>130</v>
      </c>
      <c r="G114" s="57">
        <v>16</v>
      </c>
      <c r="H114" s="57" t="s">
        <v>199</v>
      </c>
      <c r="I114" s="57" t="s">
        <v>199</v>
      </c>
      <c r="J114" s="57" t="s">
        <v>199</v>
      </c>
      <c r="K114" s="57" t="s">
        <v>199</v>
      </c>
      <c r="L114" s="57" t="s">
        <v>199</v>
      </c>
      <c r="M114" s="57" t="s">
        <v>199</v>
      </c>
      <c r="N114" s="57">
        <v>220</v>
      </c>
      <c r="O114" s="57" t="s">
        <v>199</v>
      </c>
      <c r="P114" s="57">
        <v>136</v>
      </c>
      <c r="Q114" s="57" t="s">
        <v>199</v>
      </c>
      <c r="R114" s="57" t="s">
        <v>199</v>
      </c>
      <c r="S114" s="57">
        <v>86</v>
      </c>
      <c r="T114" s="125"/>
      <c r="U114" s="57" t="s">
        <v>199</v>
      </c>
      <c r="V114" s="57" t="s">
        <v>199</v>
      </c>
      <c r="W114" s="57" t="s">
        <v>199</v>
      </c>
      <c r="X114" s="57" t="s">
        <v>199</v>
      </c>
      <c r="Y114" s="57" t="s">
        <v>199</v>
      </c>
      <c r="Z114" s="57" t="s">
        <v>199</v>
      </c>
      <c r="AA114" s="57" t="s">
        <v>199</v>
      </c>
      <c r="AB114" s="57" t="s">
        <v>199</v>
      </c>
      <c r="AC114" s="57" t="s">
        <v>199</v>
      </c>
    </row>
    <row r="115" spans="1:29" ht="42" customHeight="1">
      <c r="A115" s="137" t="s">
        <v>317</v>
      </c>
      <c r="B115" s="57" t="s">
        <v>199</v>
      </c>
      <c r="C115" s="57" t="s">
        <v>199</v>
      </c>
      <c r="D115" s="57" t="s">
        <v>199</v>
      </c>
      <c r="E115" s="57" t="s">
        <v>199</v>
      </c>
      <c r="F115" s="57">
        <v>95</v>
      </c>
      <c r="G115" s="57" t="s">
        <v>199</v>
      </c>
      <c r="H115" s="57" t="s">
        <v>199</v>
      </c>
      <c r="I115" s="57" t="s">
        <v>199</v>
      </c>
      <c r="J115" s="57" t="s">
        <v>199</v>
      </c>
      <c r="K115" s="57" t="s">
        <v>199</v>
      </c>
      <c r="L115" s="57" t="s">
        <v>199</v>
      </c>
      <c r="M115" s="57" t="s">
        <v>199</v>
      </c>
      <c r="N115" s="57">
        <v>292</v>
      </c>
      <c r="O115" s="57" t="s">
        <v>199</v>
      </c>
      <c r="P115" s="57">
        <v>248</v>
      </c>
      <c r="Q115" s="57">
        <v>80</v>
      </c>
      <c r="R115" s="57" t="s">
        <v>199</v>
      </c>
      <c r="S115" s="57" t="s">
        <v>199</v>
      </c>
      <c r="T115" s="57" t="s">
        <v>199</v>
      </c>
      <c r="U115" s="125"/>
      <c r="V115" s="57">
        <v>27</v>
      </c>
      <c r="W115" s="57">
        <v>195</v>
      </c>
      <c r="X115" s="57">
        <v>265</v>
      </c>
      <c r="Y115" s="57" t="s">
        <v>199</v>
      </c>
      <c r="Z115" s="57">
        <v>156</v>
      </c>
      <c r="AA115" s="57" t="s">
        <v>199</v>
      </c>
      <c r="AB115" s="57" t="s">
        <v>199</v>
      </c>
      <c r="AC115" s="57" t="s">
        <v>199</v>
      </c>
    </row>
    <row r="116" spans="1:29" ht="42" customHeight="1">
      <c r="A116" s="137" t="s">
        <v>88</v>
      </c>
      <c r="B116" s="57" t="s">
        <v>199</v>
      </c>
      <c r="C116" s="57" t="s">
        <v>199</v>
      </c>
      <c r="D116" s="57" t="s">
        <v>199</v>
      </c>
      <c r="E116" s="57" t="s">
        <v>199</v>
      </c>
      <c r="F116" s="57">
        <v>792</v>
      </c>
      <c r="G116" s="57" t="s">
        <v>199</v>
      </c>
      <c r="H116" s="57">
        <v>197</v>
      </c>
      <c r="I116" s="57">
        <v>55</v>
      </c>
      <c r="J116" s="57">
        <v>45</v>
      </c>
      <c r="K116" s="57" t="s">
        <v>199</v>
      </c>
      <c r="L116" s="57" t="s">
        <v>199</v>
      </c>
      <c r="M116" s="57" t="s">
        <v>199</v>
      </c>
      <c r="N116" s="57">
        <v>655</v>
      </c>
      <c r="O116" s="57" t="s">
        <v>199</v>
      </c>
      <c r="P116" s="57">
        <v>564</v>
      </c>
      <c r="Q116" s="57">
        <v>21</v>
      </c>
      <c r="R116" s="57" t="s">
        <v>199</v>
      </c>
      <c r="S116" s="57" t="s">
        <v>199</v>
      </c>
      <c r="T116" s="57" t="s">
        <v>199</v>
      </c>
      <c r="U116" s="57">
        <v>171</v>
      </c>
      <c r="V116" s="125"/>
      <c r="W116" s="57">
        <v>43</v>
      </c>
      <c r="X116" s="57">
        <v>537</v>
      </c>
      <c r="Y116" s="57" t="s">
        <v>199</v>
      </c>
      <c r="Z116" s="57">
        <v>0</v>
      </c>
      <c r="AA116" s="57" t="s">
        <v>199</v>
      </c>
      <c r="AB116" s="57">
        <v>114</v>
      </c>
      <c r="AC116" s="57">
        <v>265</v>
      </c>
    </row>
    <row r="117" spans="1:29" ht="42" customHeight="1">
      <c r="A117" s="137" t="s">
        <v>192</v>
      </c>
      <c r="B117" s="57" t="s">
        <v>199</v>
      </c>
      <c r="C117" s="57" t="s">
        <v>199</v>
      </c>
      <c r="D117" s="57" t="s">
        <v>199</v>
      </c>
      <c r="E117" s="57" t="s">
        <v>199</v>
      </c>
      <c r="F117" s="57">
        <v>161</v>
      </c>
      <c r="G117" s="57" t="s">
        <v>199</v>
      </c>
      <c r="H117" s="57" t="s">
        <v>199</v>
      </c>
      <c r="I117" s="57" t="s">
        <v>199</v>
      </c>
      <c r="J117" s="57">
        <v>0</v>
      </c>
      <c r="K117" s="57" t="s">
        <v>199</v>
      </c>
      <c r="L117" s="57" t="s">
        <v>199</v>
      </c>
      <c r="M117" s="57" t="s">
        <v>199</v>
      </c>
      <c r="N117" s="57">
        <v>65</v>
      </c>
      <c r="O117" s="57" t="s">
        <v>199</v>
      </c>
      <c r="P117" s="57">
        <v>166</v>
      </c>
      <c r="Q117" s="57">
        <v>0</v>
      </c>
      <c r="R117" s="57" t="s">
        <v>199</v>
      </c>
      <c r="S117" s="57" t="s">
        <v>199</v>
      </c>
      <c r="T117" s="57" t="s">
        <v>199</v>
      </c>
      <c r="U117" s="57">
        <v>279</v>
      </c>
      <c r="V117" s="57">
        <v>30</v>
      </c>
      <c r="W117" s="125"/>
      <c r="X117" s="57">
        <v>14</v>
      </c>
      <c r="Y117" s="57" t="s">
        <v>199</v>
      </c>
      <c r="Z117" s="57">
        <v>0</v>
      </c>
      <c r="AA117" s="57" t="s">
        <v>199</v>
      </c>
      <c r="AB117" s="57" t="s">
        <v>199</v>
      </c>
      <c r="AC117" s="57">
        <v>189</v>
      </c>
    </row>
    <row r="118" spans="1:29" ht="42" customHeight="1">
      <c r="A118" s="137" t="s">
        <v>106</v>
      </c>
      <c r="B118" s="57">
        <v>163</v>
      </c>
      <c r="C118" s="57" t="s">
        <v>199</v>
      </c>
      <c r="D118" s="57">
        <v>0</v>
      </c>
      <c r="E118" s="57" t="s">
        <v>199</v>
      </c>
      <c r="F118" s="57">
        <v>251</v>
      </c>
      <c r="G118" s="57" t="s">
        <v>199</v>
      </c>
      <c r="H118" s="57">
        <v>163</v>
      </c>
      <c r="I118" s="57">
        <v>140</v>
      </c>
      <c r="J118" s="57" t="s">
        <v>199</v>
      </c>
      <c r="K118" s="57">
        <v>384</v>
      </c>
      <c r="L118" s="57" t="s">
        <v>199</v>
      </c>
      <c r="M118" s="57">
        <v>0</v>
      </c>
      <c r="N118" s="57">
        <v>263</v>
      </c>
      <c r="O118" s="57">
        <v>15</v>
      </c>
      <c r="P118" s="57">
        <v>426</v>
      </c>
      <c r="Q118" s="57">
        <v>109</v>
      </c>
      <c r="R118" s="57">
        <v>0</v>
      </c>
      <c r="S118" s="57">
        <v>69</v>
      </c>
      <c r="T118" s="57" t="s">
        <v>199</v>
      </c>
      <c r="U118" s="57">
        <v>73</v>
      </c>
      <c r="V118" s="57">
        <v>178</v>
      </c>
      <c r="W118" s="57">
        <v>0</v>
      </c>
      <c r="X118" s="125"/>
      <c r="Y118" s="57" t="s">
        <v>199</v>
      </c>
      <c r="Z118" s="57">
        <v>77</v>
      </c>
      <c r="AA118" s="57" t="s">
        <v>199</v>
      </c>
      <c r="AB118" s="57">
        <v>57</v>
      </c>
      <c r="AC118" s="57" t="s">
        <v>199</v>
      </c>
    </row>
    <row r="119" spans="1:29" ht="42" customHeight="1">
      <c r="A119" s="137" t="s">
        <v>238</v>
      </c>
      <c r="B119" s="57" t="s">
        <v>199</v>
      </c>
      <c r="C119" s="57" t="s">
        <v>199</v>
      </c>
      <c r="D119" s="57" t="s">
        <v>199</v>
      </c>
      <c r="E119" s="57" t="s">
        <v>199</v>
      </c>
      <c r="F119" s="57">
        <v>15</v>
      </c>
      <c r="G119" s="57" t="s">
        <v>199</v>
      </c>
      <c r="H119" s="57" t="s">
        <v>199</v>
      </c>
      <c r="I119" s="57" t="s">
        <v>199</v>
      </c>
      <c r="J119" s="57" t="s">
        <v>199</v>
      </c>
      <c r="K119" s="57" t="s">
        <v>199</v>
      </c>
      <c r="L119" s="57" t="s">
        <v>199</v>
      </c>
      <c r="M119" s="57" t="s">
        <v>199</v>
      </c>
      <c r="N119" s="57">
        <v>104</v>
      </c>
      <c r="O119" s="57" t="s">
        <v>199</v>
      </c>
      <c r="P119" s="57" t="s">
        <v>199</v>
      </c>
      <c r="Q119" s="57" t="s">
        <v>199</v>
      </c>
      <c r="R119" s="57">
        <v>0</v>
      </c>
      <c r="S119" s="57" t="s">
        <v>199</v>
      </c>
      <c r="T119" s="57" t="s">
        <v>199</v>
      </c>
      <c r="U119" s="57" t="s">
        <v>199</v>
      </c>
      <c r="V119" s="57" t="s">
        <v>199</v>
      </c>
      <c r="W119" s="57" t="s">
        <v>199</v>
      </c>
      <c r="X119" s="57" t="s">
        <v>199</v>
      </c>
      <c r="Y119" s="125"/>
      <c r="Z119" s="57" t="s">
        <v>199</v>
      </c>
      <c r="AA119" s="57">
        <v>133</v>
      </c>
      <c r="AB119" s="57" t="s">
        <v>199</v>
      </c>
      <c r="AC119" s="57">
        <v>15</v>
      </c>
    </row>
    <row r="120" spans="1:29" ht="42" customHeight="1">
      <c r="A120" s="137" t="s">
        <v>318</v>
      </c>
      <c r="B120" s="57" t="s">
        <v>199</v>
      </c>
      <c r="C120" s="57" t="s">
        <v>199</v>
      </c>
      <c r="D120" s="57" t="s">
        <v>199</v>
      </c>
      <c r="E120" s="57" t="s">
        <v>199</v>
      </c>
      <c r="F120" s="57">
        <v>71</v>
      </c>
      <c r="G120" s="57" t="s">
        <v>199</v>
      </c>
      <c r="H120" s="57" t="s">
        <v>199</v>
      </c>
      <c r="I120" s="57" t="s">
        <v>199</v>
      </c>
      <c r="J120" s="57" t="s">
        <v>199</v>
      </c>
      <c r="K120" s="57" t="s">
        <v>199</v>
      </c>
      <c r="L120" s="57" t="s">
        <v>199</v>
      </c>
      <c r="M120" s="57" t="s">
        <v>199</v>
      </c>
      <c r="N120" s="57">
        <v>215</v>
      </c>
      <c r="O120" s="57" t="s">
        <v>199</v>
      </c>
      <c r="P120" s="57">
        <v>0</v>
      </c>
      <c r="Q120" s="57">
        <v>75</v>
      </c>
      <c r="R120" s="57" t="s">
        <v>199</v>
      </c>
      <c r="S120" s="57" t="s">
        <v>199</v>
      </c>
      <c r="T120" s="57" t="s">
        <v>199</v>
      </c>
      <c r="U120" s="57">
        <v>148</v>
      </c>
      <c r="V120" s="57">
        <v>90</v>
      </c>
      <c r="W120" s="57">
        <v>122</v>
      </c>
      <c r="X120" s="57">
        <v>466</v>
      </c>
      <c r="Y120" s="57" t="s">
        <v>199</v>
      </c>
      <c r="Z120" s="125"/>
      <c r="AA120" s="57" t="s">
        <v>199</v>
      </c>
      <c r="AB120" s="57" t="s">
        <v>199</v>
      </c>
      <c r="AC120" s="57" t="s">
        <v>199</v>
      </c>
    </row>
    <row r="121" spans="1:29" ht="42" customHeight="1">
      <c r="A121" s="137" t="s">
        <v>237</v>
      </c>
      <c r="B121" s="57" t="s">
        <v>199</v>
      </c>
      <c r="C121" s="57" t="s">
        <v>199</v>
      </c>
      <c r="D121" s="57" t="s">
        <v>199</v>
      </c>
      <c r="E121" s="57" t="s">
        <v>199</v>
      </c>
      <c r="F121" s="57">
        <v>0</v>
      </c>
      <c r="G121" s="57" t="s">
        <v>199</v>
      </c>
      <c r="H121" s="57" t="s">
        <v>199</v>
      </c>
      <c r="I121" s="57" t="s">
        <v>199</v>
      </c>
      <c r="J121" s="57" t="s">
        <v>199</v>
      </c>
      <c r="K121" s="57">
        <v>13</v>
      </c>
      <c r="L121" s="57" t="s">
        <v>199</v>
      </c>
      <c r="M121" s="57" t="s">
        <v>199</v>
      </c>
      <c r="N121" s="57">
        <v>0</v>
      </c>
      <c r="O121" s="57" t="s">
        <v>199</v>
      </c>
      <c r="P121" s="57" t="s">
        <v>199</v>
      </c>
      <c r="Q121" s="57" t="s">
        <v>199</v>
      </c>
      <c r="R121" s="57" t="s">
        <v>199</v>
      </c>
      <c r="S121" s="57" t="s">
        <v>199</v>
      </c>
      <c r="T121" s="57" t="s">
        <v>199</v>
      </c>
      <c r="U121" s="57" t="s">
        <v>199</v>
      </c>
      <c r="V121" s="57" t="s">
        <v>199</v>
      </c>
      <c r="W121" s="57" t="s">
        <v>199</v>
      </c>
      <c r="X121" s="57" t="s">
        <v>199</v>
      </c>
      <c r="Y121" s="57">
        <v>0</v>
      </c>
      <c r="Z121" s="57" t="s">
        <v>199</v>
      </c>
      <c r="AA121" s="125"/>
      <c r="AB121" s="57" t="s">
        <v>199</v>
      </c>
      <c r="AC121" s="57">
        <v>90</v>
      </c>
    </row>
    <row r="122" spans="1:29" ht="42" customHeight="1">
      <c r="A122" s="137" t="s">
        <v>241</v>
      </c>
      <c r="B122" s="57" t="s">
        <v>199</v>
      </c>
      <c r="C122" s="57" t="s">
        <v>199</v>
      </c>
      <c r="D122" s="57" t="s">
        <v>199</v>
      </c>
      <c r="E122" s="57" t="s">
        <v>199</v>
      </c>
      <c r="F122" s="57">
        <v>49</v>
      </c>
      <c r="G122" s="57" t="s">
        <v>199</v>
      </c>
      <c r="H122" s="57">
        <v>262</v>
      </c>
      <c r="I122" s="57" t="s">
        <v>199</v>
      </c>
      <c r="J122" s="57" t="s">
        <v>199</v>
      </c>
      <c r="K122" s="57">
        <v>104</v>
      </c>
      <c r="L122" s="57" t="s">
        <v>199</v>
      </c>
      <c r="M122" s="57">
        <v>210</v>
      </c>
      <c r="N122" s="57" t="s">
        <v>199</v>
      </c>
      <c r="O122" s="57">
        <v>557</v>
      </c>
      <c r="P122" s="57">
        <v>269</v>
      </c>
      <c r="Q122" s="57" t="s">
        <v>199</v>
      </c>
      <c r="R122" s="57">
        <v>386</v>
      </c>
      <c r="S122" s="57" t="s">
        <v>199</v>
      </c>
      <c r="T122" s="57" t="s">
        <v>199</v>
      </c>
      <c r="U122" s="57" t="s">
        <v>199</v>
      </c>
      <c r="V122" s="57">
        <v>87</v>
      </c>
      <c r="W122" s="57" t="s">
        <v>199</v>
      </c>
      <c r="X122" s="57">
        <v>392</v>
      </c>
      <c r="Y122" s="57" t="s">
        <v>199</v>
      </c>
      <c r="Z122" s="57" t="s">
        <v>199</v>
      </c>
      <c r="AA122" s="57" t="s">
        <v>199</v>
      </c>
      <c r="AB122" s="125"/>
      <c r="AC122" s="57" t="s">
        <v>199</v>
      </c>
    </row>
    <row r="123" spans="1:29" ht="42" customHeight="1">
      <c r="A123" s="137" t="s">
        <v>239</v>
      </c>
      <c r="B123" s="57" t="s">
        <v>199</v>
      </c>
      <c r="C123" s="57" t="s">
        <v>199</v>
      </c>
      <c r="D123" s="57" t="s">
        <v>199</v>
      </c>
      <c r="E123" s="57" t="s">
        <v>199</v>
      </c>
      <c r="F123" s="57">
        <v>309</v>
      </c>
      <c r="G123" s="57" t="s">
        <v>199</v>
      </c>
      <c r="H123" s="57" t="s">
        <v>199</v>
      </c>
      <c r="I123" s="57" t="s">
        <v>199</v>
      </c>
      <c r="J123" s="57" t="s">
        <v>199</v>
      </c>
      <c r="K123" s="57" t="s">
        <v>199</v>
      </c>
      <c r="L123" s="57" t="s">
        <v>199</v>
      </c>
      <c r="M123" s="57" t="s">
        <v>199</v>
      </c>
      <c r="N123" s="57">
        <v>150</v>
      </c>
      <c r="O123" s="57" t="s">
        <v>199</v>
      </c>
      <c r="P123" s="57" t="s">
        <v>199</v>
      </c>
      <c r="Q123" s="57" t="s">
        <v>199</v>
      </c>
      <c r="R123" s="57" t="s">
        <v>199</v>
      </c>
      <c r="S123" s="57" t="s">
        <v>199</v>
      </c>
      <c r="T123" s="57" t="s">
        <v>199</v>
      </c>
      <c r="U123" s="57" t="s">
        <v>199</v>
      </c>
      <c r="V123" s="57">
        <v>15</v>
      </c>
      <c r="W123" s="57">
        <v>149</v>
      </c>
      <c r="X123" s="57" t="s">
        <v>199</v>
      </c>
      <c r="Y123" s="57">
        <v>236</v>
      </c>
      <c r="Z123" s="57" t="s">
        <v>199</v>
      </c>
      <c r="AA123" s="57">
        <v>72</v>
      </c>
      <c r="AB123" s="57" t="s">
        <v>199</v>
      </c>
      <c r="AC123" s="125"/>
    </row>
    <row r="125" spans="1:29" ht="42" customHeight="1">
      <c r="A125" s="180" t="s">
        <v>139</v>
      </c>
      <c r="B125" s="180"/>
      <c r="C125" s="180"/>
      <c r="D125" s="180"/>
      <c r="E125" s="180"/>
      <c r="F125" s="180"/>
      <c r="G125" s="180"/>
      <c r="H125" s="180"/>
      <c r="I125" s="180"/>
      <c r="J125" s="180"/>
      <c r="K125" s="180"/>
      <c r="L125" s="180"/>
      <c r="M125" s="180"/>
      <c r="N125" s="180"/>
      <c r="O125" s="180"/>
      <c r="P125" s="180"/>
      <c r="Q125" s="180"/>
      <c r="R125" s="180"/>
      <c r="S125" s="180"/>
      <c r="T125" s="180"/>
      <c r="U125" s="180"/>
      <c r="V125" s="180"/>
      <c r="W125" s="180"/>
      <c r="X125" s="180"/>
      <c r="Y125" s="180"/>
      <c r="Z125" s="180"/>
      <c r="AA125" s="180"/>
      <c r="AB125" s="180"/>
      <c r="AC125" s="180"/>
    </row>
    <row r="126" spans="1:29" ht="42" customHeight="1">
      <c r="B126" s="131" t="s">
        <v>270</v>
      </c>
      <c r="C126" s="131" t="s">
        <v>272</v>
      </c>
      <c r="D126" s="131" t="s">
        <v>271</v>
      </c>
      <c r="E126" s="131" t="s">
        <v>335</v>
      </c>
      <c r="F126" s="131" t="s">
        <v>109</v>
      </c>
      <c r="G126" s="131" t="s">
        <v>307</v>
      </c>
      <c r="H126" s="131" t="s">
        <v>153</v>
      </c>
      <c r="I126" s="131" t="s">
        <v>193</v>
      </c>
      <c r="J126" s="131" t="s">
        <v>191</v>
      </c>
      <c r="K126" s="131" t="s">
        <v>240</v>
      </c>
      <c r="L126" s="131" t="s">
        <v>336</v>
      </c>
      <c r="M126" s="131" t="s">
        <v>246</v>
      </c>
      <c r="N126" s="131" t="s">
        <v>91</v>
      </c>
      <c r="O126" s="131" t="s">
        <v>245</v>
      </c>
      <c r="P126" s="131" t="s">
        <v>96</v>
      </c>
      <c r="Q126" s="131" t="s">
        <v>194</v>
      </c>
      <c r="R126" s="131" t="s">
        <v>236</v>
      </c>
      <c r="S126" s="131" t="s">
        <v>273</v>
      </c>
      <c r="T126" s="131" t="s">
        <v>274</v>
      </c>
      <c r="U126" s="131" t="s">
        <v>317</v>
      </c>
      <c r="V126" s="131" t="s">
        <v>88</v>
      </c>
      <c r="W126" s="131" t="s">
        <v>192</v>
      </c>
      <c r="X126" s="131" t="s">
        <v>106</v>
      </c>
      <c r="Y126" s="131" t="s">
        <v>238</v>
      </c>
      <c r="Z126" s="131" t="s">
        <v>318</v>
      </c>
      <c r="AA126" s="131" t="s">
        <v>237</v>
      </c>
      <c r="AB126" s="131" t="s">
        <v>241</v>
      </c>
      <c r="AC126" s="131" t="s">
        <v>239</v>
      </c>
    </row>
    <row r="127" spans="1:29" ht="42" customHeight="1">
      <c r="A127" s="137" t="s">
        <v>270</v>
      </c>
      <c r="B127" s="125"/>
      <c r="C127" s="57" t="s">
        <v>199</v>
      </c>
      <c r="D127" s="58">
        <v>-258</v>
      </c>
      <c r="E127" s="57" t="s">
        <v>199</v>
      </c>
      <c r="F127" s="58">
        <v>-49</v>
      </c>
      <c r="G127" s="57" t="s">
        <v>199</v>
      </c>
      <c r="H127" s="57" t="s">
        <v>199</v>
      </c>
      <c r="I127" s="57" t="s">
        <v>199</v>
      </c>
      <c r="J127" s="57" t="s">
        <v>199</v>
      </c>
      <c r="K127" s="57" t="s">
        <v>199</v>
      </c>
      <c r="L127" s="57" t="s">
        <v>199</v>
      </c>
      <c r="M127" s="57" t="s">
        <v>199</v>
      </c>
      <c r="N127" s="57" t="s">
        <v>199</v>
      </c>
      <c r="O127" s="57" t="s">
        <v>199</v>
      </c>
      <c r="P127" s="57" t="s">
        <v>199</v>
      </c>
      <c r="Q127" s="58">
        <v>-40</v>
      </c>
      <c r="R127" s="57" t="s">
        <v>199</v>
      </c>
      <c r="S127" s="58">
        <v>21</v>
      </c>
      <c r="T127" s="57" t="s">
        <v>199</v>
      </c>
      <c r="U127" s="57" t="s">
        <v>199</v>
      </c>
      <c r="V127" s="57" t="s">
        <v>199</v>
      </c>
      <c r="W127" s="57" t="s">
        <v>199</v>
      </c>
      <c r="X127" s="58">
        <v>-163</v>
      </c>
      <c r="Y127" s="57" t="s">
        <v>199</v>
      </c>
      <c r="Z127" s="57" t="s">
        <v>199</v>
      </c>
      <c r="AA127" s="57" t="s">
        <v>199</v>
      </c>
      <c r="AB127" s="57" t="s">
        <v>199</v>
      </c>
      <c r="AC127" s="57" t="s">
        <v>199</v>
      </c>
    </row>
    <row r="128" spans="1:29" ht="42" customHeight="1">
      <c r="A128" s="137" t="s">
        <v>272</v>
      </c>
      <c r="B128" s="57" t="s">
        <v>199</v>
      </c>
      <c r="C128" s="125"/>
      <c r="D128" s="57" t="s">
        <v>199</v>
      </c>
      <c r="E128" s="57" t="s">
        <v>199</v>
      </c>
      <c r="F128" s="57" t="s">
        <v>199</v>
      </c>
      <c r="G128" s="58">
        <v>-180</v>
      </c>
      <c r="H128" s="57" t="s">
        <v>199</v>
      </c>
      <c r="I128" s="57" t="s">
        <v>199</v>
      </c>
      <c r="J128" s="57" t="s">
        <v>199</v>
      </c>
      <c r="K128" s="57" t="s">
        <v>199</v>
      </c>
      <c r="L128" s="57" t="s">
        <v>199</v>
      </c>
      <c r="M128" s="57" t="s">
        <v>199</v>
      </c>
      <c r="N128" s="58">
        <v>-274</v>
      </c>
      <c r="O128" s="57" t="s">
        <v>199</v>
      </c>
      <c r="P128" s="58">
        <v>-135</v>
      </c>
      <c r="Q128" s="57" t="s">
        <v>199</v>
      </c>
      <c r="R128" s="57" t="s">
        <v>199</v>
      </c>
      <c r="S128" s="57" t="s">
        <v>199</v>
      </c>
      <c r="T128" s="58">
        <v>-21</v>
      </c>
      <c r="U128" s="57" t="s">
        <v>199</v>
      </c>
      <c r="V128" s="57" t="s">
        <v>199</v>
      </c>
      <c r="W128" s="57" t="s">
        <v>199</v>
      </c>
      <c r="X128" s="57" t="s">
        <v>199</v>
      </c>
      <c r="Y128" s="57" t="s">
        <v>199</v>
      </c>
      <c r="Z128" s="57" t="s">
        <v>199</v>
      </c>
      <c r="AA128" s="57" t="s">
        <v>199</v>
      </c>
      <c r="AB128" s="57" t="s">
        <v>199</v>
      </c>
      <c r="AC128" s="57" t="s">
        <v>199</v>
      </c>
    </row>
    <row r="129" spans="1:29" ht="42" customHeight="1">
      <c r="A129" s="137" t="s">
        <v>271</v>
      </c>
      <c r="B129" s="58">
        <v>258</v>
      </c>
      <c r="C129" s="57" t="s">
        <v>199</v>
      </c>
      <c r="D129" s="125"/>
      <c r="E129" s="57" t="s">
        <v>199</v>
      </c>
      <c r="F129" s="58">
        <v>-80</v>
      </c>
      <c r="G129" s="57" t="s">
        <v>199</v>
      </c>
      <c r="H129" s="57" t="s">
        <v>199</v>
      </c>
      <c r="I129" s="57" t="s">
        <v>199</v>
      </c>
      <c r="J129" s="57" t="s">
        <v>199</v>
      </c>
      <c r="K129" s="57" t="s">
        <v>199</v>
      </c>
      <c r="L129" s="57" t="s">
        <v>199</v>
      </c>
      <c r="M129" s="57" t="s">
        <v>199</v>
      </c>
      <c r="N129" s="58">
        <v>-273</v>
      </c>
      <c r="O129" s="57" t="s">
        <v>199</v>
      </c>
      <c r="P129" s="57" t="s">
        <v>199</v>
      </c>
      <c r="Q129" s="58">
        <v>-32</v>
      </c>
      <c r="R129" s="57" t="s">
        <v>199</v>
      </c>
      <c r="S129" s="58">
        <v>-122</v>
      </c>
      <c r="T129" s="57" t="s">
        <v>199</v>
      </c>
      <c r="U129" s="57" t="s">
        <v>199</v>
      </c>
      <c r="V129" s="57" t="s">
        <v>199</v>
      </c>
      <c r="W129" s="57" t="s">
        <v>199</v>
      </c>
      <c r="X129" s="58">
        <v>62</v>
      </c>
      <c r="Y129" s="57" t="s">
        <v>199</v>
      </c>
      <c r="Z129" s="57" t="s">
        <v>199</v>
      </c>
      <c r="AA129" s="57" t="s">
        <v>199</v>
      </c>
      <c r="AB129" s="57" t="s">
        <v>199</v>
      </c>
      <c r="AC129" s="57" t="s">
        <v>199</v>
      </c>
    </row>
    <row r="130" spans="1:29" ht="42" customHeight="1">
      <c r="A130" s="137" t="s">
        <v>335</v>
      </c>
      <c r="B130" s="57" t="s">
        <v>199</v>
      </c>
      <c r="C130" s="57" t="s">
        <v>199</v>
      </c>
      <c r="D130" s="57" t="s">
        <v>199</v>
      </c>
      <c r="E130" s="125"/>
      <c r="F130" s="58">
        <v>-35</v>
      </c>
      <c r="G130" s="57" t="s">
        <v>199</v>
      </c>
      <c r="H130" s="57" t="s">
        <v>199</v>
      </c>
      <c r="I130" s="57" t="s">
        <v>199</v>
      </c>
      <c r="J130" s="58">
        <v>275</v>
      </c>
      <c r="K130" s="57" t="s">
        <v>199</v>
      </c>
      <c r="L130" s="58">
        <v>34</v>
      </c>
      <c r="M130" s="57" t="s">
        <v>199</v>
      </c>
      <c r="N130" s="58">
        <v>-304</v>
      </c>
      <c r="O130" s="57" t="s">
        <v>199</v>
      </c>
      <c r="P130" s="57" t="s">
        <v>199</v>
      </c>
      <c r="Q130" s="57" t="s">
        <v>199</v>
      </c>
      <c r="R130" s="57" t="s">
        <v>199</v>
      </c>
      <c r="S130" s="57" t="s">
        <v>199</v>
      </c>
      <c r="T130" s="57" t="s">
        <v>199</v>
      </c>
      <c r="U130" s="57" t="s">
        <v>199</v>
      </c>
      <c r="V130" s="57" t="s">
        <v>199</v>
      </c>
      <c r="W130" s="57" t="s">
        <v>199</v>
      </c>
      <c r="X130" s="57" t="s">
        <v>199</v>
      </c>
      <c r="Y130" s="57" t="s">
        <v>199</v>
      </c>
      <c r="Z130" s="57" t="s">
        <v>199</v>
      </c>
      <c r="AA130" s="57" t="s">
        <v>199</v>
      </c>
      <c r="AB130" s="57" t="s">
        <v>199</v>
      </c>
      <c r="AC130" s="57" t="s">
        <v>199</v>
      </c>
    </row>
    <row r="131" spans="1:29" ht="42" customHeight="1">
      <c r="A131" s="137" t="s">
        <v>109</v>
      </c>
      <c r="B131" s="58">
        <v>49</v>
      </c>
      <c r="C131" s="57" t="s">
        <v>199</v>
      </c>
      <c r="D131" s="58">
        <v>80</v>
      </c>
      <c r="E131" s="58">
        <v>35</v>
      </c>
      <c r="F131" s="125"/>
      <c r="G131" s="57" t="s">
        <v>199</v>
      </c>
      <c r="H131" s="58">
        <v>-12</v>
      </c>
      <c r="I131" s="58">
        <v>60</v>
      </c>
      <c r="J131" s="58">
        <v>-127</v>
      </c>
      <c r="K131" s="57" t="s">
        <v>199</v>
      </c>
      <c r="L131" s="58">
        <v>100</v>
      </c>
      <c r="M131" s="57" t="s">
        <v>199</v>
      </c>
      <c r="N131" s="58">
        <v>-834</v>
      </c>
      <c r="O131" s="57" t="s">
        <v>199</v>
      </c>
      <c r="P131" s="58">
        <v>68</v>
      </c>
      <c r="Q131" s="58">
        <v>71</v>
      </c>
      <c r="R131" s="57" t="s">
        <v>199</v>
      </c>
      <c r="S131" s="58">
        <v>-60</v>
      </c>
      <c r="T131" s="58">
        <v>-130</v>
      </c>
      <c r="U131" s="58">
        <v>-47</v>
      </c>
      <c r="V131" s="58">
        <v>-476</v>
      </c>
      <c r="W131" s="58">
        <v>107</v>
      </c>
      <c r="X131" s="58">
        <v>-140</v>
      </c>
      <c r="Y131" s="58">
        <v>-15</v>
      </c>
      <c r="Z131" s="58">
        <v>-71</v>
      </c>
      <c r="AA131" s="58">
        <v>42</v>
      </c>
      <c r="AB131" s="58">
        <v>-35</v>
      </c>
      <c r="AC131" s="58">
        <v>-102</v>
      </c>
    </row>
    <row r="132" spans="1:29" ht="42" customHeight="1">
      <c r="A132" s="137" t="s">
        <v>307</v>
      </c>
      <c r="B132" s="57" t="s">
        <v>199</v>
      </c>
      <c r="C132" s="58">
        <v>180</v>
      </c>
      <c r="D132" s="57" t="s">
        <v>199</v>
      </c>
      <c r="E132" s="57" t="s">
        <v>199</v>
      </c>
      <c r="F132" s="57" t="s">
        <v>199</v>
      </c>
      <c r="G132" s="125"/>
      <c r="H132" s="57" t="s">
        <v>199</v>
      </c>
      <c r="I132" s="57" t="s">
        <v>199</v>
      </c>
      <c r="J132" s="57" t="s">
        <v>199</v>
      </c>
      <c r="K132" s="57" t="s">
        <v>199</v>
      </c>
      <c r="L132" s="57" t="s">
        <v>199</v>
      </c>
      <c r="M132" s="57" t="s">
        <v>199</v>
      </c>
      <c r="N132" s="58">
        <v>-57</v>
      </c>
      <c r="O132" s="57" t="s">
        <v>199</v>
      </c>
      <c r="P132" s="58">
        <v>99</v>
      </c>
      <c r="Q132" s="58">
        <v>-59</v>
      </c>
      <c r="R132" s="57" t="s">
        <v>199</v>
      </c>
      <c r="S132" s="57" t="s">
        <v>199</v>
      </c>
      <c r="T132" s="58">
        <v>15</v>
      </c>
      <c r="U132" s="57" t="s">
        <v>199</v>
      </c>
      <c r="V132" s="57" t="s">
        <v>199</v>
      </c>
      <c r="W132" s="57" t="s">
        <v>199</v>
      </c>
      <c r="X132" s="57" t="s">
        <v>199</v>
      </c>
      <c r="Y132" s="57" t="s">
        <v>199</v>
      </c>
      <c r="Z132" s="57" t="s">
        <v>199</v>
      </c>
      <c r="AA132" s="57" t="s">
        <v>199</v>
      </c>
      <c r="AB132" s="57" t="s">
        <v>199</v>
      </c>
      <c r="AC132" s="57" t="s">
        <v>199</v>
      </c>
    </row>
    <row r="133" spans="1:29" ht="42" customHeight="1">
      <c r="A133" s="137" t="s">
        <v>153</v>
      </c>
      <c r="B133" s="57" t="s">
        <v>199</v>
      </c>
      <c r="C133" s="57" t="s">
        <v>199</v>
      </c>
      <c r="D133" s="57" t="s">
        <v>199</v>
      </c>
      <c r="E133" s="57" t="s">
        <v>199</v>
      </c>
      <c r="F133" s="58">
        <v>12</v>
      </c>
      <c r="G133" s="57" t="s">
        <v>199</v>
      </c>
      <c r="H133" s="125"/>
      <c r="I133" s="58">
        <v>-14</v>
      </c>
      <c r="J133" s="57" t="s">
        <v>199</v>
      </c>
      <c r="K133" s="57" t="s">
        <v>199</v>
      </c>
      <c r="L133" s="57" t="s">
        <v>199</v>
      </c>
      <c r="M133" s="58">
        <v>-335</v>
      </c>
      <c r="N133" s="57" t="s">
        <v>199</v>
      </c>
      <c r="O133" s="58">
        <v>-32</v>
      </c>
      <c r="P133" s="58">
        <v>156</v>
      </c>
      <c r="Q133" s="57" t="s">
        <v>199</v>
      </c>
      <c r="R133" s="57" t="s">
        <v>199</v>
      </c>
      <c r="S133" s="57" t="s">
        <v>199</v>
      </c>
      <c r="T133" s="57" t="s">
        <v>199</v>
      </c>
      <c r="U133" s="57" t="s">
        <v>199</v>
      </c>
      <c r="V133" s="58">
        <v>-197</v>
      </c>
      <c r="W133" s="57" t="s">
        <v>199</v>
      </c>
      <c r="X133" s="58">
        <v>-53</v>
      </c>
      <c r="Y133" s="57" t="s">
        <v>199</v>
      </c>
      <c r="Z133" s="57" t="s">
        <v>199</v>
      </c>
      <c r="AA133" s="57" t="s">
        <v>199</v>
      </c>
      <c r="AB133" s="58">
        <v>-244</v>
      </c>
      <c r="AC133" s="57" t="s">
        <v>199</v>
      </c>
    </row>
    <row r="134" spans="1:29" ht="42" customHeight="1">
      <c r="A134" s="137" t="s">
        <v>193</v>
      </c>
      <c r="B134" s="57" t="s">
        <v>199</v>
      </c>
      <c r="C134" s="57" t="s">
        <v>199</v>
      </c>
      <c r="D134" s="57" t="s">
        <v>199</v>
      </c>
      <c r="E134" s="57" t="s">
        <v>199</v>
      </c>
      <c r="F134" s="58">
        <v>-60</v>
      </c>
      <c r="G134" s="57" t="s">
        <v>199</v>
      </c>
      <c r="H134" s="58">
        <v>14</v>
      </c>
      <c r="I134" s="125"/>
      <c r="J134" s="57" t="s">
        <v>199</v>
      </c>
      <c r="K134" s="57" t="s">
        <v>199</v>
      </c>
      <c r="L134" s="57" t="s">
        <v>199</v>
      </c>
      <c r="M134" s="57" t="s">
        <v>199</v>
      </c>
      <c r="N134" s="58">
        <v>-256</v>
      </c>
      <c r="O134" s="57" t="s">
        <v>199</v>
      </c>
      <c r="P134" s="58">
        <v>-221</v>
      </c>
      <c r="Q134" s="57" t="s">
        <v>199</v>
      </c>
      <c r="R134" s="57" t="s">
        <v>199</v>
      </c>
      <c r="S134" s="57" t="s">
        <v>199</v>
      </c>
      <c r="T134" s="57" t="s">
        <v>199</v>
      </c>
      <c r="U134" s="57" t="s">
        <v>199</v>
      </c>
      <c r="V134" s="58">
        <v>-55</v>
      </c>
      <c r="W134" s="57" t="s">
        <v>199</v>
      </c>
      <c r="X134" s="58">
        <v>-114</v>
      </c>
      <c r="Y134" s="57" t="s">
        <v>199</v>
      </c>
      <c r="Z134" s="57" t="s">
        <v>199</v>
      </c>
      <c r="AA134" s="57" t="s">
        <v>199</v>
      </c>
      <c r="AB134" s="57" t="s">
        <v>199</v>
      </c>
      <c r="AC134" s="57" t="s">
        <v>199</v>
      </c>
    </row>
    <row r="135" spans="1:29" ht="42" customHeight="1">
      <c r="A135" s="137" t="s">
        <v>191</v>
      </c>
      <c r="B135" s="57" t="s">
        <v>199</v>
      </c>
      <c r="C135" s="57" t="s">
        <v>199</v>
      </c>
      <c r="D135" s="57" t="s">
        <v>199</v>
      </c>
      <c r="E135" s="58">
        <v>-275</v>
      </c>
      <c r="F135" s="58">
        <v>127</v>
      </c>
      <c r="G135" s="57" t="s">
        <v>199</v>
      </c>
      <c r="H135" s="57" t="s">
        <v>199</v>
      </c>
      <c r="I135" s="57" t="s">
        <v>199</v>
      </c>
      <c r="J135" s="125"/>
      <c r="K135" s="57" t="s">
        <v>199</v>
      </c>
      <c r="L135" s="58">
        <v>0</v>
      </c>
      <c r="M135" s="57" t="s">
        <v>199</v>
      </c>
      <c r="N135" s="58">
        <v>-796</v>
      </c>
      <c r="O135" s="57" t="s">
        <v>199</v>
      </c>
      <c r="P135" s="58">
        <v>54</v>
      </c>
      <c r="Q135" s="58">
        <v>1</v>
      </c>
      <c r="R135" s="57" t="s">
        <v>199</v>
      </c>
      <c r="S135" s="57" t="s">
        <v>199</v>
      </c>
      <c r="T135" s="57" t="s">
        <v>199</v>
      </c>
      <c r="U135" s="57" t="s">
        <v>199</v>
      </c>
      <c r="V135" s="58">
        <v>17</v>
      </c>
      <c r="W135" s="58">
        <v>50</v>
      </c>
      <c r="X135" s="57" t="s">
        <v>199</v>
      </c>
      <c r="Y135" s="57" t="s">
        <v>199</v>
      </c>
      <c r="Z135" s="57" t="s">
        <v>199</v>
      </c>
      <c r="AA135" s="57" t="s">
        <v>199</v>
      </c>
      <c r="AB135" s="57" t="s">
        <v>199</v>
      </c>
      <c r="AC135" s="57" t="s">
        <v>199</v>
      </c>
    </row>
    <row r="136" spans="1:29" ht="42" customHeight="1">
      <c r="A136" s="137" t="s">
        <v>240</v>
      </c>
      <c r="B136" s="57" t="s">
        <v>199</v>
      </c>
      <c r="C136" s="57" t="s">
        <v>199</v>
      </c>
      <c r="D136" s="57" t="s">
        <v>199</v>
      </c>
      <c r="E136" s="57" t="s">
        <v>199</v>
      </c>
      <c r="F136" s="57" t="s">
        <v>199</v>
      </c>
      <c r="G136" s="57" t="s">
        <v>199</v>
      </c>
      <c r="H136" s="57" t="s">
        <v>199</v>
      </c>
      <c r="I136" s="57" t="s">
        <v>199</v>
      </c>
      <c r="J136" s="57" t="s">
        <v>199</v>
      </c>
      <c r="K136" s="125"/>
      <c r="L136" s="57" t="s">
        <v>199</v>
      </c>
      <c r="M136" s="57" t="s">
        <v>199</v>
      </c>
      <c r="N136" s="57" t="s">
        <v>199</v>
      </c>
      <c r="O136" s="57" t="s">
        <v>199</v>
      </c>
      <c r="P136" s="58">
        <v>16</v>
      </c>
      <c r="Q136" s="57" t="s">
        <v>199</v>
      </c>
      <c r="R136" s="58">
        <v>-55</v>
      </c>
      <c r="S136" s="57" t="s">
        <v>199</v>
      </c>
      <c r="T136" s="57" t="s">
        <v>199</v>
      </c>
      <c r="U136" s="57" t="s">
        <v>199</v>
      </c>
      <c r="V136" s="57" t="s">
        <v>199</v>
      </c>
      <c r="W136" s="57" t="s">
        <v>199</v>
      </c>
      <c r="X136" s="58">
        <v>-52</v>
      </c>
      <c r="Y136" s="57" t="s">
        <v>199</v>
      </c>
      <c r="Z136" s="57" t="s">
        <v>199</v>
      </c>
      <c r="AA136" s="58">
        <v>138</v>
      </c>
      <c r="AB136" s="58">
        <v>3</v>
      </c>
      <c r="AC136" s="57" t="s">
        <v>199</v>
      </c>
    </row>
    <row r="137" spans="1:29" ht="42" customHeight="1">
      <c r="A137" s="137" t="s">
        <v>336</v>
      </c>
      <c r="B137" s="57" t="s">
        <v>199</v>
      </c>
      <c r="C137" s="57" t="s">
        <v>199</v>
      </c>
      <c r="D137" s="57" t="s">
        <v>199</v>
      </c>
      <c r="E137" s="58">
        <v>-34</v>
      </c>
      <c r="F137" s="58">
        <v>-100</v>
      </c>
      <c r="G137" s="57" t="s">
        <v>199</v>
      </c>
      <c r="H137" s="57" t="s">
        <v>199</v>
      </c>
      <c r="I137" s="57" t="s">
        <v>199</v>
      </c>
      <c r="J137" s="58">
        <v>0</v>
      </c>
      <c r="K137" s="57" t="s">
        <v>199</v>
      </c>
      <c r="L137" s="125"/>
      <c r="M137" s="57" t="s">
        <v>199</v>
      </c>
      <c r="N137" s="58">
        <v>-200</v>
      </c>
      <c r="O137" s="57" t="s">
        <v>199</v>
      </c>
      <c r="P137" s="57" t="s">
        <v>199</v>
      </c>
      <c r="Q137" s="57" t="s">
        <v>199</v>
      </c>
      <c r="R137" s="57" t="s">
        <v>199</v>
      </c>
      <c r="S137" s="57" t="s">
        <v>199</v>
      </c>
      <c r="T137" s="57" t="s">
        <v>199</v>
      </c>
      <c r="U137" s="57" t="s">
        <v>199</v>
      </c>
      <c r="V137" s="57" t="s">
        <v>199</v>
      </c>
      <c r="W137" s="57" t="s">
        <v>199</v>
      </c>
      <c r="X137" s="57" t="s">
        <v>199</v>
      </c>
      <c r="Y137" s="57" t="s">
        <v>199</v>
      </c>
      <c r="Z137" s="57" t="s">
        <v>199</v>
      </c>
      <c r="AA137" s="57" t="s">
        <v>199</v>
      </c>
      <c r="AB137" s="57" t="s">
        <v>199</v>
      </c>
      <c r="AC137" s="57" t="s">
        <v>199</v>
      </c>
    </row>
    <row r="138" spans="1:29" ht="42" customHeight="1">
      <c r="A138" s="137" t="s">
        <v>246</v>
      </c>
      <c r="B138" s="57" t="s">
        <v>199</v>
      </c>
      <c r="C138" s="57" t="s">
        <v>199</v>
      </c>
      <c r="D138" s="57" t="s">
        <v>199</v>
      </c>
      <c r="E138" s="57" t="s">
        <v>199</v>
      </c>
      <c r="F138" s="57" t="s">
        <v>199</v>
      </c>
      <c r="G138" s="57" t="s">
        <v>199</v>
      </c>
      <c r="H138" s="58">
        <v>335</v>
      </c>
      <c r="I138" s="57" t="s">
        <v>199</v>
      </c>
      <c r="J138" s="57" t="s">
        <v>199</v>
      </c>
      <c r="K138" s="57" t="s">
        <v>199</v>
      </c>
      <c r="L138" s="57" t="s">
        <v>199</v>
      </c>
      <c r="M138" s="125"/>
      <c r="N138" s="57" t="s">
        <v>199</v>
      </c>
      <c r="O138" s="58">
        <v>-3</v>
      </c>
      <c r="P138" s="58">
        <v>85</v>
      </c>
      <c r="Q138" s="57" t="s">
        <v>199</v>
      </c>
      <c r="R138" s="57" t="s">
        <v>199</v>
      </c>
      <c r="S138" s="57" t="s">
        <v>199</v>
      </c>
      <c r="T138" s="57" t="s">
        <v>199</v>
      </c>
      <c r="U138" s="57" t="s">
        <v>199</v>
      </c>
      <c r="V138" s="57" t="s">
        <v>199</v>
      </c>
      <c r="W138" s="57" t="s">
        <v>199</v>
      </c>
      <c r="X138" s="58">
        <v>367</v>
      </c>
      <c r="Y138" s="57" t="s">
        <v>199</v>
      </c>
      <c r="Z138" s="57" t="s">
        <v>199</v>
      </c>
      <c r="AA138" s="57" t="s">
        <v>199</v>
      </c>
      <c r="AB138" s="58">
        <v>-78</v>
      </c>
      <c r="AC138" s="57" t="s">
        <v>199</v>
      </c>
    </row>
    <row r="139" spans="1:29" ht="42" customHeight="1">
      <c r="A139" s="137" t="s">
        <v>91</v>
      </c>
      <c r="B139" s="57" t="s">
        <v>199</v>
      </c>
      <c r="C139" s="58">
        <v>274</v>
      </c>
      <c r="D139" s="58">
        <v>273</v>
      </c>
      <c r="E139" s="58">
        <v>304</v>
      </c>
      <c r="F139" s="86">
        <v>834</v>
      </c>
      <c r="G139" s="58">
        <v>57</v>
      </c>
      <c r="H139" s="57" t="s">
        <v>199</v>
      </c>
      <c r="I139" s="58">
        <v>256</v>
      </c>
      <c r="J139" s="58">
        <v>796</v>
      </c>
      <c r="K139" s="57" t="s">
        <v>199</v>
      </c>
      <c r="L139" s="58">
        <v>200</v>
      </c>
      <c r="M139" s="57" t="s">
        <v>199</v>
      </c>
      <c r="N139" s="125"/>
      <c r="O139" s="58">
        <v>311</v>
      </c>
      <c r="P139" s="58">
        <v>638</v>
      </c>
      <c r="Q139" s="58">
        <v>367</v>
      </c>
      <c r="R139" s="57" t="s">
        <v>199</v>
      </c>
      <c r="S139" s="57" t="s">
        <v>199</v>
      </c>
      <c r="T139" s="58">
        <v>96</v>
      </c>
      <c r="U139" s="58">
        <v>696</v>
      </c>
      <c r="V139" s="58">
        <v>-206</v>
      </c>
      <c r="W139" s="58">
        <v>301</v>
      </c>
      <c r="X139" s="58">
        <v>406</v>
      </c>
      <c r="Y139" s="58">
        <v>197</v>
      </c>
      <c r="Z139" s="58">
        <v>390</v>
      </c>
      <c r="AA139" s="58">
        <v>113</v>
      </c>
      <c r="AB139" s="57" t="s">
        <v>199</v>
      </c>
      <c r="AC139" s="58">
        <v>299</v>
      </c>
    </row>
    <row r="140" spans="1:29" ht="42" customHeight="1">
      <c r="A140" s="137" t="s">
        <v>245</v>
      </c>
      <c r="B140" s="57" t="s">
        <v>199</v>
      </c>
      <c r="C140" s="57" t="s">
        <v>199</v>
      </c>
      <c r="D140" s="57" t="s">
        <v>199</v>
      </c>
      <c r="E140" s="57" t="s">
        <v>199</v>
      </c>
      <c r="F140" s="57" t="s">
        <v>199</v>
      </c>
      <c r="G140" s="57" t="s">
        <v>199</v>
      </c>
      <c r="H140" s="58">
        <v>32</v>
      </c>
      <c r="I140" s="57" t="s">
        <v>199</v>
      </c>
      <c r="J140" s="57" t="s">
        <v>199</v>
      </c>
      <c r="K140" s="57" t="s">
        <v>199</v>
      </c>
      <c r="L140" s="57" t="s">
        <v>199</v>
      </c>
      <c r="M140" s="58">
        <v>3</v>
      </c>
      <c r="N140" s="58">
        <v>-311</v>
      </c>
      <c r="O140" s="125"/>
      <c r="P140" s="58">
        <v>9</v>
      </c>
      <c r="Q140" s="57" t="s">
        <v>199</v>
      </c>
      <c r="R140" s="57" t="s">
        <v>199</v>
      </c>
      <c r="S140" s="57" t="s">
        <v>199</v>
      </c>
      <c r="T140" s="57" t="s">
        <v>199</v>
      </c>
      <c r="U140" s="57" t="s">
        <v>199</v>
      </c>
      <c r="V140" s="57" t="s">
        <v>199</v>
      </c>
      <c r="W140" s="57" t="s">
        <v>199</v>
      </c>
      <c r="X140" s="58">
        <v>10</v>
      </c>
      <c r="Y140" s="57" t="s">
        <v>199</v>
      </c>
      <c r="Z140" s="57" t="s">
        <v>199</v>
      </c>
      <c r="AA140" s="57" t="s">
        <v>199</v>
      </c>
      <c r="AB140" s="58">
        <v>-484</v>
      </c>
      <c r="AC140" s="57" t="s">
        <v>199</v>
      </c>
    </row>
    <row r="141" spans="1:29" ht="42" customHeight="1">
      <c r="A141" s="137" t="s">
        <v>96</v>
      </c>
      <c r="B141" s="57" t="s">
        <v>199</v>
      </c>
      <c r="C141" s="58">
        <v>135</v>
      </c>
      <c r="D141" s="57" t="s">
        <v>199</v>
      </c>
      <c r="E141" s="57" t="s">
        <v>199</v>
      </c>
      <c r="F141" s="58">
        <v>-68</v>
      </c>
      <c r="G141" s="58">
        <v>-99</v>
      </c>
      <c r="H141" s="58">
        <v>-156</v>
      </c>
      <c r="I141" s="58">
        <v>221</v>
      </c>
      <c r="J141" s="58">
        <v>-54</v>
      </c>
      <c r="K141" s="58">
        <v>-16</v>
      </c>
      <c r="L141" s="57" t="s">
        <v>199</v>
      </c>
      <c r="M141" s="58">
        <v>-85</v>
      </c>
      <c r="N141" s="58">
        <v>-638</v>
      </c>
      <c r="O141" s="58">
        <v>-9</v>
      </c>
      <c r="P141" s="125"/>
      <c r="Q141" s="58">
        <v>135</v>
      </c>
      <c r="R141" s="58">
        <v>32</v>
      </c>
      <c r="S141" s="58">
        <v>-135</v>
      </c>
      <c r="T141" s="58">
        <v>-115</v>
      </c>
      <c r="U141" s="58">
        <v>-186</v>
      </c>
      <c r="V141" s="58">
        <v>-404</v>
      </c>
      <c r="W141" s="58">
        <v>47</v>
      </c>
      <c r="X141" s="58">
        <v>-32</v>
      </c>
      <c r="Y141" s="57" t="s">
        <v>199</v>
      </c>
      <c r="Z141" s="58">
        <v>0</v>
      </c>
      <c r="AA141" s="57" t="s">
        <v>199</v>
      </c>
      <c r="AB141" s="58">
        <v>-199</v>
      </c>
      <c r="AC141" s="57" t="s">
        <v>199</v>
      </c>
    </row>
    <row r="142" spans="1:29" ht="42" customHeight="1">
      <c r="A142" s="137" t="s">
        <v>194</v>
      </c>
      <c r="B142" s="58">
        <v>40</v>
      </c>
      <c r="C142" s="57" t="s">
        <v>199</v>
      </c>
      <c r="D142" s="58">
        <v>32</v>
      </c>
      <c r="E142" s="57" t="s">
        <v>199</v>
      </c>
      <c r="F142" s="58">
        <v>-71</v>
      </c>
      <c r="G142" s="58">
        <v>59</v>
      </c>
      <c r="H142" s="57" t="s">
        <v>199</v>
      </c>
      <c r="I142" s="57" t="s">
        <v>199</v>
      </c>
      <c r="J142" s="58">
        <v>-1</v>
      </c>
      <c r="K142" s="57" t="s">
        <v>199</v>
      </c>
      <c r="L142" s="57" t="s">
        <v>199</v>
      </c>
      <c r="M142" s="57" t="s">
        <v>199</v>
      </c>
      <c r="N142" s="58">
        <v>-367</v>
      </c>
      <c r="O142" s="57" t="s">
        <v>199</v>
      </c>
      <c r="P142" s="58">
        <v>-135</v>
      </c>
      <c r="Q142" s="125"/>
      <c r="R142" s="57" t="s">
        <v>199</v>
      </c>
      <c r="S142" s="58">
        <v>-107</v>
      </c>
      <c r="T142" s="57" t="s">
        <v>199</v>
      </c>
      <c r="U142" s="58">
        <v>-66</v>
      </c>
      <c r="V142" s="58">
        <v>104</v>
      </c>
      <c r="W142" s="58">
        <v>50</v>
      </c>
      <c r="X142" s="58">
        <v>138</v>
      </c>
      <c r="Y142" s="57" t="s">
        <v>199</v>
      </c>
      <c r="Z142" s="58">
        <v>-17</v>
      </c>
      <c r="AA142" s="57" t="s">
        <v>199</v>
      </c>
      <c r="AB142" s="57" t="s">
        <v>199</v>
      </c>
      <c r="AC142" s="57" t="s">
        <v>199</v>
      </c>
    </row>
    <row r="143" spans="1:29" ht="42" customHeight="1">
      <c r="A143" s="137" t="s">
        <v>236</v>
      </c>
      <c r="B143" s="57" t="s">
        <v>199</v>
      </c>
      <c r="C143" s="57" t="s">
        <v>199</v>
      </c>
      <c r="D143" s="57" t="s">
        <v>199</v>
      </c>
      <c r="E143" s="57" t="s">
        <v>199</v>
      </c>
      <c r="F143" s="57" t="s">
        <v>199</v>
      </c>
      <c r="G143" s="57" t="s">
        <v>199</v>
      </c>
      <c r="H143" s="57" t="s">
        <v>199</v>
      </c>
      <c r="I143" s="57" t="s">
        <v>199</v>
      </c>
      <c r="J143" s="57" t="s">
        <v>199</v>
      </c>
      <c r="K143" s="58">
        <v>55</v>
      </c>
      <c r="L143" s="57" t="s">
        <v>199</v>
      </c>
      <c r="M143" s="57" t="s">
        <v>199</v>
      </c>
      <c r="N143" s="57" t="s">
        <v>199</v>
      </c>
      <c r="O143" s="57" t="s">
        <v>199</v>
      </c>
      <c r="P143" s="58">
        <v>-32</v>
      </c>
      <c r="Q143" s="57" t="s">
        <v>199</v>
      </c>
      <c r="R143" s="125"/>
      <c r="S143" s="57" t="s">
        <v>199</v>
      </c>
      <c r="T143" s="57" t="s">
        <v>199</v>
      </c>
      <c r="U143" s="57" t="s">
        <v>199</v>
      </c>
      <c r="V143" s="57" t="s">
        <v>199</v>
      </c>
      <c r="W143" s="57" t="s">
        <v>199</v>
      </c>
      <c r="X143" s="58">
        <v>30</v>
      </c>
      <c r="Y143" s="58">
        <v>51</v>
      </c>
      <c r="Z143" s="57" t="s">
        <v>199</v>
      </c>
      <c r="AA143" s="57" t="s">
        <v>199</v>
      </c>
      <c r="AB143" s="58">
        <v>-320</v>
      </c>
      <c r="AC143" s="57" t="s">
        <v>199</v>
      </c>
    </row>
    <row r="144" spans="1:29" ht="42" customHeight="1">
      <c r="A144" s="137" t="s">
        <v>273</v>
      </c>
      <c r="B144" s="58">
        <v>-21</v>
      </c>
      <c r="C144" s="57" t="s">
        <v>199</v>
      </c>
      <c r="D144" s="58">
        <v>122</v>
      </c>
      <c r="E144" s="57" t="s">
        <v>199</v>
      </c>
      <c r="F144" s="58">
        <v>60</v>
      </c>
      <c r="G144" s="57" t="s">
        <v>199</v>
      </c>
      <c r="H144" s="57" t="s">
        <v>199</v>
      </c>
      <c r="I144" s="57" t="s">
        <v>199</v>
      </c>
      <c r="J144" s="57" t="s">
        <v>199</v>
      </c>
      <c r="K144" s="57" t="s">
        <v>199</v>
      </c>
      <c r="L144" s="57" t="s">
        <v>199</v>
      </c>
      <c r="M144" s="57" t="s">
        <v>199</v>
      </c>
      <c r="N144" s="57" t="s">
        <v>199</v>
      </c>
      <c r="O144" s="57" t="s">
        <v>199</v>
      </c>
      <c r="P144" s="58">
        <v>135</v>
      </c>
      <c r="Q144" s="58">
        <v>107</v>
      </c>
      <c r="R144" s="57" t="s">
        <v>199</v>
      </c>
      <c r="S144" s="125"/>
      <c r="T144" s="58">
        <v>-69</v>
      </c>
      <c r="U144" s="57" t="s">
        <v>199</v>
      </c>
      <c r="V144" s="57" t="s">
        <v>199</v>
      </c>
      <c r="W144" s="57" t="s">
        <v>199</v>
      </c>
      <c r="X144" s="58">
        <v>50</v>
      </c>
      <c r="Y144" s="57" t="s">
        <v>199</v>
      </c>
      <c r="Z144" s="57" t="s">
        <v>199</v>
      </c>
      <c r="AA144" s="57" t="s">
        <v>199</v>
      </c>
      <c r="AB144" s="57" t="s">
        <v>199</v>
      </c>
      <c r="AC144" s="57" t="s">
        <v>199</v>
      </c>
    </row>
    <row r="145" spans="1:29" ht="42" customHeight="1">
      <c r="A145" s="137" t="s">
        <v>274</v>
      </c>
      <c r="B145" s="57" t="s">
        <v>199</v>
      </c>
      <c r="C145" s="58">
        <v>21</v>
      </c>
      <c r="D145" s="57" t="s">
        <v>199</v>
      </c>
      <c r="E145" s="57" t="s">
        <v>199</v>
      </c>
      <c r="F145" s="58">
        <v>130</v>
      </c>
      <c r="G145" s="58">
        <v>-15</v>
      </c>
      <c r="H145" s="57" t="s">
        <v>199</v>
      </c>
      <c r="I145" s="57" t="s">
        <v>199</v>
      </c>
      <c r="J145" s="57" t="s">
        <v>199</v>
      </c>
      <c r="K145" s="57" t="s">
        <v>199</v>
      </c>
      <c r="L145" s="57" t="s">
        <v>199</v>
      </c>
      <c r="M145" s="57" t="s">
        <v>199</v>
      </c>
      <c r="N145" s="58">
        <v>-96</v>
      </c>
      <c r="O145" s="57" t="s">
        <v>199</v>
      </c>
      <c r="P145" s="58">
        <v>115</v>
      </c>
      <c r="Q145" s="57" t="s">
        <v>199</v>
      </c>
      <c r="R145" s="57" t="s">
        <v>199</v>
      </c>
      <c r="S145" s="58">
        <v>69</v>
      </c>
      <c r="T145" s="125"/>
      <c r="U145" s="57" t="s">
        <v>199</v>
      </c>
      <c r="V145" s="57" t="s">
        <v>199</v>
      </c>
      <c r="W145" s="57" t="s">
        <v>199</v>
      </c>
      <c r="X145" s="57" t="s">
        <v>199</v>
      </c>
      <c r="Y145" s="57" t="s">
        <v>199</v>
      </c>
      <c r="Z145" s="57" t="s">
        <v>199</v>
      </c>
      <c r="AA145" s="57" t="s">
        <v>199</v>
      </c>
      <c r="AB145" s="57" t="s">
        <v>199</v>
      </c>
      <c r="AC145" s="57" t="s">
        <v>199</v>
      </c>
    </row>
    <row r="146" spans="1:29" ht="42" customHeight="1">
      <c r="A146" s="137" t="s">
        <v>317</v>
      </c>
      <c r="B146" s="57" t="s">
        <v>199</v>
      </c>
      <c r="C146" s="57" t="s">
        <v>199</v>
      </c>
      <c r="D146" s="57" t="s">
        <v>199</v>
      </c>
      <c r="E146" s="57" t="s">
        <v>199</v>
      </c>
      <c r="F146" s="58">
        <v>47</v>
      </c>
      <c r="G146" s="57" t="s">
        <v>199</v>
      </c>
      <c r="H146" s="57" t="s">
        <v>199</v>
      </c>
      <c r="I146" s="57" t="s">
        <v>199</v>
      </c>
      <c r="J146" s="57" t="s">
        <v>199</v>
      </c>
      <c r="K146" s="57" t="s">
        <v>199</v>
      </c>
      <c r="L146" s="57" t="s">
        <v>199</v>
      </c>
      <c r="M146" s="57" t="s">
        <v>199</v>
      </c>
      <c r="N146" s="58">
        <v>-696</v>
      </c>
      <c r="O146" s="57" t="s">
        <v>199</v>
      </c>
      <c r="P146" s="58">
        <v>186</v>
      </c>
      <c r="Q146" s="58">
        <v>66</v>
      </c>
      <c r="R146" s="57" t="s">
        <v>199</v>
      </c>
      <c r="S146" s="57" t="s">
        <v>199</v>
      </c>
      <c r="T146" s="57" t="s">
        <v>199</v>
      </c>
      <c r="U146" s="125"/>
      <c r="V146" s="58">
        <v>-144</v>
      </c>
      <c r="W146" s="58">
        <v>-84</v>
      </c>
      <c r="X146" s="58">
        <v>192</v>
      </c>
      <c r="Y146" s="57" t="s">
        <v>199</v>
      </c>
      <c r="Z146" s="58">
        <v>8</v>
      </c>
      <c r="AA146" s="57" t="s">
        <v>199</v>
      </c>
      <c r="AB146" s="57" t="s">
        <v>199</v>
      </c>
      <c r="AC146" s="57" t="s">
        <v>199</v>
      </c>
    </row>
    <row r="147" spans="1:29" ht="42" customHeight="1">
      <c r="A147" s="137" t="s">
        <v>88</v>
      </c>
      <c r="B147" s="57" t="s">
        <v>199</v>
      </c>
      <c r="C147" s="57" t="s">
        <v>199</v>
      </c>
      <c r="D147" s="57" t="s">
        <v>199</v>
      </c>
      <c r="E147" s="57" t="s">
        <v>199</v>
      </c>
      <c r="F147" s="58">
        <v>476</v>
      </c>
      <c r="G147" s="57" t="s">
        <v>199</v>
      </c>
      <c r="H147" s="58">
        <v>197</v>
      </c>
      <c r="I147" s="58">
        <v>55</v>
      </c>
      <c r="J147" s="58">
        <v>-17</v>
      </c>
      <c r="K147" s="57" t="s">
        <v>199</v>
      </c>
      <c r="L147" s="57" t="s">
        <v>199</v>
      </c>
      <c r="M147" s="57" t="s">
        <v>199</v>
      </c>
      <c r="N147" s="58">
        <v>206</v>
      </c>
      <c r="O147" s="57" t="s">
        <v>199</v>
      </c>
      <c r="P147" s="58">
        <v>404</v>
      </c>
      <c r="Q147" s="58">
        <v>-104</v>
      </c>
      <c r="R147" s="57" t="s">
        <v>199</v>
      </c>
      <c r="S147" s="57" t="s">
        <v>199</v>
      </c>
      <c r="T147" s="57" t="s">
        <v>199</v>
      </c>
      <c r="U147" s="58">
        <v>144</v>
      </c>
      <c r="V147" s="125"/>
      <c r="W147" s="58">
        <v>13</v>
      </c>
      <c r="X147" s="58">
        <v>359</v>
      </c>
      <c r="Y147" s="57" t="s">
        <v>199</v>
      </c>
      <c r="Z147" s="58">
        <v>-90</v>
      </c>
      <c r="AA147" s="57" t="s">
        <v>199</v>
      </c>
      <c r="AB147" s="58">
        <v>27</v>
      </c>
      <c r="AC147" s="58">
        <v>250</v>
      </c>
    </row>
    <row r="148" spans="1:29" ht="42" customHeight="1">
      <c r="A148" s="137" t="s">
        <v>192</v>
      </c>
      <c r="B148" s="57" t="s">
        <v>199</v>
      </c>
      <c r="C148" s="57" t="s">
        <v>199</v>
      </c>
      <c r="D148" s="57" t="s">
        <v>199</v>
      </c>
      <c r="E148" s="57" t="s">
        <v>199</v>
      </c>
      <c r="F148" s="58">
        <v>-107</v>
      </c>
      <c r="G148" s="57" t="s">
        <v>199</v>
      </c>
      <c r="H148" s="57" t="s">
        <v>199</v>
      </c>
      <c r="I148" s="57" t="s">
        <v>199</v>
      </c>
      <c r="J148" s="58">
        <v>-50</v>
      </c>
      <c r="K148" s="57" t="s">
        <v>199</v>
      </c>
      <c r="L148" s="57" t="s">
        <v>199</v>
      </c>
      <c r="M148" s="57" t="s">
        <v>199</v>
      </c>
      <c r="N148" s="58">
        <v>-301</v>
      </c>
      <c r="O148" s="57" t="s">
        <v>199</v>
      </c>
      <c r="P148" s="58">
        <v>-47</v>
      </c>
      <c r="Q148" s="58">
        <v>-50</v>
      </c>
      <c r="R148" s="57" t="s">
        <v>199</v>
      </c>
      <c r="S148" s="57" t="s">
        <v>199</v>
      </c>
      <c r="T148" s="57" t="s">
        <v>199</v>
      </c>
      <c r="U148" s="58">
        <v>84</v>
      </c>
      <c r="V148" s="58">
        <v>-13</v>
      </c>
      <c r="W148" s="125"/>
      <c r="X148" s="58">
        <v>14</v>
      </c>
      <c r="Y148" s="57" t="s">
        <v>199</v>
      </c>
      <c r="Z148" s="58">
        <v>-122</v>
      </c>
      <c r="AA148" s="57" t="s">
        <v>199</v>
      </c>
      <c r="AB148" s="57" t="s">
        <v>199</v>
      </c>
      <c r="AC148" s="58">
        <v>40</v>
      </c>
    </row>
    <row r="149" spans="1:29" ht="42" customHeight="1">
      <c r="A149" s="137" t="s">
        <v>106</v>
      </c>
      <c r="B149" s="58">
        <v>163</v>
      </c>
      <c r="C149" s="57" t="s">
        <v>199</v>
      </c>
      <c r="D149" s="58">
        <v>-62</v>
      </c>
      <c r="E149" s="57" t="s">
        <v>199</v>
      </c>
      <c r="F149" s="58">
        <v>140</v>
      </c>
      <c r="G149" s="57" t="s">
        <v>199</v>
      </c>
      <c r="H149" s="58">
        <v>53</v>
      </c>
      <c r="I149" s="58">
        <v>114</v>
      </c>
      <c r="J149" s="57" t="s">
        <v>199</v>
      </c>
      <c r="K149" s="58">
        <v>52</v>
      </c>
      <c r="L149" s="57" t="s">
        <v>199</v>
      </c>
      <c r="M149" s="58">
        <v>-367</v>
      </c>
      <c r="N149" s="58">
        <v>-406</v>
      </c>
      <c r="O149" s="58">
        <v>-10</v>
      </c>
      <c r="P149" s="58">
        <v>32</v>
      </c>
      <c r="Q149" s="58">
        <v>-138</v>
      </c>
      <c r="R149" s="58">
        <v>-30</v>
      </c>
      <c r="S149" s="58">
        <v>-50</v>
      </c>
      <c r="T149" s="57" t="s">
        <v>199</v>
      </c>
      <c r="U149" s="58">
        <v>-192</v>
      </c>
      <c r="V149" s="58">
        <v>-359</v>
      </c>
      <c r="W149" s="58">
        <v>-14</v>
      </c>
      <c r="X149" s="125"/>
      <c r="Y149" s="57" t="s">
        <v>199</v>
      </c>
      <c r="Z149" s="58">
        <v>-389</v>
      </c>
      <c r="AA149" s="57" t="s">
        <v>199</v>
      </c>
      <c r="AB149" s="58">
        <v>-335</v>
      </c>
      <c r="AC149" s="57" t="s">
        <v>199</v>
      </c>
    </row>
    <row r="150" spans="1:29" ht="42" customHeight="1">
      <c r="A150" s="137" t="s">
        <v>238</v>
      </c>
      <c r="B150" s="57" t="s">
        <v>199</v>
      </c>
      <c r="C150" s="57" t="s">
        <v>199</v>
      </c>
      <c r="D150" s="57" t="s">
        <v>199</v>
      </c>
      <c r="E150" s="57" t="s">
        <v>199</v>
      </c>
      <c r="F150" s="58">
        <v>15</v>
      </c>
      <c r="G150" s="57" t="s">
        <v>199</v>
      </c>
      <c r="H150" s="57" t="s">
        <v>199</v>
      </c>
      <c r="I150" s="57" t="s">
        <v>199</v>
      </c>
      <c r="J150" s="57" t="s">
        <v>199</v>
      </c>
      <c r="K150" s="57" t="s">
        <v>199</v>
      </c>
      <c r="L150" s="57" t="s">
        <v>199</v>
      </c>
      <c r="M150" s="57" t="s">
        <v>199</v>
      </c>
      <c r="N150" s="58">
        <v>-197</v>
      </c>
      <c r="O150" s="57" t="s">
        <v>199</v>
      </c>
      <c r="P150" s="57" t="s">
        <v>199</v>
      </c>
      <c r="Q150" s="57" t="s">
        <v>199</v>
      </c>
      <c r="R150" s="58">
        <v>-51</v>
      </c>
      <c r="S150" s="57" t="s">
        <v>199</v>
      </c>
      <c r="T150" s="57" t="s">
        <v>199</v>
      </c>
      <c r="U150" s="57" t="s">
        <v>199</v>
      </c>
      <c r="V150" s="57" t="s">
        <v>199</v>
      </c>
      <c r="W150" s="57" t="s">
        <v>199</v>
      </c>
      <c r="X150" s="57" t="s">
        <v>199</v>
      </c>
      <c r="Y150" s="125"/>
      <c r="Z150" s="57" t="s">
        <v>199</v>
      </c>
      <c r="AA150" s="58">
        <v>133</v>
      </c>
      <c r="AB150" s="57" t="s">
        <v>199</v>
      </c>
      <c r="AC150" s="58">
        <v>-221</v>
      </c>
    </row>
    <row r="151" spans="1:29" ht="42" customHeight="1">
      <c r="A151" s="137" t="s">
        <v>318</v>
      </c>
      <c r="B151" s="57" t="s">
        <v>199</v>
      </c>
      <c r="C151" s="57" t="s">
        <v>199</v>
      </c>
      <c r="D151" s="57" t="s">
        <v>199</v>
      </c>
      <c r="E151" s="57" t="s">
        <v>199</v>
      </c>
      <c r="F151" s="58">
        <v>71</v>
      </c>
      <c r="G151" s="57" t="s">
        <v>199</v>
      </c>
      <c r="H151" s="57" t="s">
        <v>199</v>
      </c>
      <c r="I151" s="57" t="s">
        <v>199</v>
      </c>
      <c r="J151" s="57" t="s">
        <v>199</v>
      </c>
      <c r="K151" s="57" t="s">
        <v>199</v>
      </c>
      <c r="L151" s="57" t="s">
        <v>199</v>
      </c>
      <c r="M151" s="57" t="s">
        <v>199</v>
      </c>
      <c r="N151" s="58">
        <v>-390</v>
      </c>
      <c r="O151" s="57" t="s">
        <v>199</v>
      </c>
      <c r="P151" s="58">
        <v>0</v>
      </c>
      <c r="Q151" s="58">
        <v>17</v>
      </c>
      <c r="R151" s="57" t="s">
        <v>199</v>
      </c>
      <c r="S151" s="57" t="s">
        <v>199</v>
      </c>
      <c r="T151" s="57" t="s">
        <v>199</v>
      </c>
      <c r="U151" s="58">
        <v>-8</v>
      </c>
      <c r="V151" s="58">
        <v>90</v>
      </c>
      <c r="W151" s="58">
        <v>122</v>
      </c>
      <c r="X151" s="58">
        <v>389</v>
      </c>
      <c r="Y151" s="57" t="s">
        <v>199</v>
      </c>
      <c r="Z151" s="125"/>
      <c r="AA151" s="57" t="s">
        <v>199</v>
      </c>
      <c r="AB151" s="57" t="s">
        <v>199</v>
      </c>
      <c r="AC151" s="57" t="s">
        <v>199</v>
      </c>
    </row>
    <row r="152" spans="1:29" ht="42" customHeight="1">
      <c r="A152" s="137" t="s">
        <v>237</v>
      </c>
      <c r="B152" s="57" t="s">
        <v>199</v>
      </c>
      <c r="C152" s="57" t="s">
        <v>199</v>
      </c>
      <c r="D152" s="57" t="s">
        <v>199</v>
      </c>
      <c r="E152" s="57" t="s">
        <v>199</v>
      </c>
      <c r="F152" s="58">
        <v>-42</v>
      </c>
      <c r="G152" s="57" t="s">
        <v>199</v>
      </c>
      <c r="H152" s="57" t="s">
        <v>199</v>
      </c>
      <c r="I152" s="57" t="s">
        <v>199</v>
      </c>
      <c r="J152" s="57" t="s">
        <v>199</v>
      </c>
      <c r="K152" s="58">
        <v>-138</v>
      </c>
      <c r="L152" s="57" t="s">
        <v>199</v>
      </c>
      <c r="M152" s="57" t="s">
        <v>199</v>
      </c>
      <c r="N152" s="58">
        <v>-113</v>
      </c>
      <c r="O152" s="57" t="s">
        <v>199</v>
      </c>
      <c r="P152" s="57" t="s">
        <v>199</v>
      </c>
      <c r="Q152" s="57" t="s">
        <v>199</v>
      </c>
      <c r="R152" s="57" t="s">
        <v>199</v>
      </c>
      <c r="S152" s="57" t="s">
        <v>199</v>
      </c>
      <c r="T152" s="57" t="s">
        <v>199</v>
      </c>
      <c r="U152" s="57" t="s">
        <v>199</v>
      </c>
      <c r="V152" s="57" t="s">
        <v>199</v>
      </c>
      <c r="W152" s="57" t="s">
        <v>199</v>
      </c>
      <c r="X152" s="57" t="s">
        <v>199</v>
      </c>
      <c r="Y152" s="58">
        <v>-133</v>
      </c>
      <c r="Z152" s="57" t="s">
        <v>199</v>
      </c>
      <c r="AA152" s="125"/>
      <c r="AB152" s="57" t="s">
        <v>199</v>
      </c>
      <c r="AC152" s="58">
        <v>18</v>
      </c>
    </row>
    <row r="153" spans="1:29" ht="42" customHeight="1">
      <c r="A153" s="137" t="s">
        <v>241</v>
      </c>
      <c r="B153" s="57" t="s">
        <v>199</v>
      </c>
      <c r="C153" s="57" t="s">
        <v>199</v>
      </c>
      <c r="D153" s="57" t="s">
        <v>199</v>
      </c>
      <c r="E153" s="57" t="s">
        <v>199</v>
      </c>
      <c r="F153" s="58">
        <v>35</v>
      </c>
      <c r="G153" s="57" t="s">
        <v>199</v>
      </c>
      <c r="H153" s="58">
        <v>244</v>
      </c>
      <c r="I153" s="57" t="s">
        <v>199</v>
      </c>
      <c r="J153" s="57" t="s">
        <v>199</v>
      </c>
      <c r="K153" s="58">
        <v>-3</v>
      </c>
      <c r="L153" s="57" t="s">
        <v>199</v>
      </c>
      <c r="M153" s="58">
        <v>78</v>
      </c>
      <c r="N153" s="57" t="s">
        <v>199</v>
      </c>
      <c r="O153" s="58">
        <v>484</v>
      </c>
      <c r="P153" s="58">
        <v>199</v>
      </c>
      <c r="Q153" s="57" t="s">
        <v>199</v>
      </c>
      <c r="R153" s="58">
        <v>320</v>
      </c>
      <c r="S153" s="57" t="s">
        <v>199</v>
      </c>
      <c r="T153" s="57" t="s">
        <v>199</v>
      </c>
      <c r="U153" s="57" t="s">
        <v>199</v>
      </c>
      <c r="V153" s="58">
        <v>-27</v>
      </c>
      <c r="W153" s="57" t="s">
        <v>199</v>
      </c>
      <c r="X153" s="58">
        <v>335</v>
      </c>
      <c r="Y153" s="57" t="s">
        <v>199</v>
      </c>
      <c r="Z153" s="57" t="s">
        <v>199</v>
      </c>
      <c r="AA153" s="57" t="s">
        <v>199</v>
      </c>
      <c r="AB153" s="125"/>
      <c r="AC153" s="57" t="s">
        <v>199</v>
      </c>
    </row>
    <row r="154" spans="1:29" ht="42" customHeight="1">
      <c r="A154" s="137" t="s">
        <v>239</v>
      </c>
      <c r="B154" s="57" t="s">
        <v>199</v>
      </c>
      <c r="C154" s="57" t="s">
        <v>199</v>
      </c>
      <c r="D154" s="57" t="s">
        <v>199</v>
      </c>
      <c r="E154" s="57" t="s">
        <v>199</v>
      </c>
      <c r="F154" s="58">
        <v>102</v>
      </c>
      <c r="G154" s="57" t="s">
        <v>199</v>
      </c>
      <c r="H154" s="57" t="s">
        <v>199</v>
      </c>
      <c r="I154" s="57" t="s">
        <v>199</v>
      </c>
      <c r="J154" s="57" t="s">
        <v>199</v>
      </c>
      <c r="K154" s="57" t="s">
        <v>199</v>
      </c>
      <c r="L154" s="57" t="s">
        <v>199</v>
      </c>
      <c r="M154" s="57" t="s">
        <v>199</v>
      </c>
      <c r="N154" s="58">
        <v>-299</v>
      </c>
      <c r="O154" s="57" t="s">
        <v>199</v>
      </c>
      <c r="P154" s="57" t="s">
        <v>199</v>
      </c>
      <c r="Q154" s="57" t="s">
        <v>199</v>
      </c>
      <c r="R154" s="57" t="s">
        <v>199</v>
      </c>
      <c r="S154" s="57" t="s">
        <v>199</v>
      </c>
      <c r="T154" s="57" t="s">
        <v>199</v>
      </c>
      <c r="U154" s="57" t="s">
        <v>199</v>
      </c>
      <c r="V154" s="58">
        <v>-250</v>
      </c>
      <c r="W154" s="58">
        <v>-40</v>
      </c>
      <c r="X154" s="57" t="s">
        <v>199</v>
      </c>
      <c r="Y154" s="58">
        <v>221</v>
      </c>
      <c r="Z154" s="57" t="s">
        <v>199</v>
      </c>
      <c r="AA154" s="58">
        <v>-18</v>
      </c>
      <c r="AB154" s="57" t="s">
        <v>199</v>
      </c>
      <c r="AC154" s="125"/>
    </row>
    <row r="156" spans="1:29" ht="42" customHeight="1">
      <c r="A156" s="180" t="s">
        <v>140</v>
      </c>
      <c r="B156" s="180"/>
      <c r="C156" s="180"/>
      <c r="D156" s="180"/>
      <c r="E156" s="180"/>
      <c r="F156" s="180"/>
      <c r="G156" s="180"/>
      <c r="H156" s="180"/>
      <c r="I156" s="180"/>
      <c r="J156" s="180"/>
      <c r="K156" s="180"/>
      <c r="L156" s="180"/>
      <c r="M156" s="180"/>
      <c r="N156" s="180"/>
      <c r="O156" s="180"/>
      <c r="P156" s="180"/>
      <c r="Q156" s="180"/>
      <c r="R156" s="180"/>
      <c r="S156" s="180"/>
      <c r="T156" s="180"/>
      <c r="U156" s="180"/>
      <c r="V156" s="180"/>
      <c r="W156" s="180"/>
      <c r="X156" s="180"/>
      <c r="Y156" s="180"/>
      <c r="Z156" s="180"/>
      <c r="AA156" s="180"/>
      <c r="AB156" s="180"/>
      <c r="AC156" s="180"/>
    </row>
    <row r="157" spans="1:29" ht="42" customHeight="1">
      <c r="B157" s="131" t="s">
        <v>270</v>
      </c>
      <c r="C157" s="131" t="s">
        <v>272</v>
      </c>
      <c r="D157" s="131" t="s">
        <v>271</v>
      </c>
      <c r="E157" s="131" t="s">
        <v>335</v>
      </c>
      <c r="F157" s="131" t="s">
        <v>109</v>
      </c>
      <c r="G157" s="131" t="s">
        <v>307</v>
      </c>
      <c r="H157" s="131" t="s">
        <v>153</v>
      </c>
      <c r="I157" s="131" t="s">
        <v>193</v>
      </c>
      <c r="J157" s="131" t="s">
        <v>191</v>
      </c>
      <c r="K157" s="131" t="s">
        <v>240</v>
      </c>
      <c r="L157" s="131" t="s">
        <v>336</v>
      </c>
      <c r="M157" s="131" t="s">
        <v>246</v>
      </c>
      <c r="N157" s="131" t="s">
        <v>91</v>
      </c>
      <c r="O157" s="131" t="s">
        <v>245</v>
      </c>
      <c r="P157" s="131" t="s">
        <v>96</v>
      </c>
      <c r="Q157" s="131" t="s">
        <v>194</v>
      </c>
      <c r="R157" s="131" t="s">
        <v>236</v>
      </c>
      <c r="S157" s="131" t="s">
        <v>273</v>
      </c>
      <c r="T157" s="131" t="s">
        <v>274</v>
      </c>
      <c r="U157" s="131" t="s">
        <v>317</v>
      </c>
      <c r="V157" s="131" t="s">
        <v>88</v>
      </c>
      <c r="W157" s="131" t="s">
        <v>192</v>
      </c>
      <c r="X157" s="131" t="s">
        <v>106</v>
      </c>
      <c r="Y157" s="131" t="s">
        <v>238</v>
      </c>
      <c r="Z157" s="131" t="s">
        <v>318</v>
      </c>
      <c r="AA157" s="131" t="s">
        <v>237</v>
      </c>
      <c r="AB157" s="131" t="s">
        <v>241</v>
      </c>
      <c r="AC157" s="131" t="s">
        <v>239</v>
      </c>
    </row>
    <row r="158" spans="1:29" ht="42" customHeight="1">
      <c r="A158" s="137" t="s">
        <v>270</v>
      </c>
      <c r="B158" s="125"/>
      <c r="C158" s="57" t="s">
        <v>199</v>
      </c>
      <c r="D158" s="59">
        <v>13</v>
      </c>
      <c r="E158" s="57" t="s">
        <v>199</v>
      </c>
      <c r="F158" s="59">
        <v>13</v>
      </c>
      <c r="G158" s="57" t="s">
        <v>199</v>
      </c>
      <c r="H158" s="57" t="s">
        <v>199</v>
      </c>
      <c r="I158" s="57" t="s">
        <v>199</v>
      </c>
      <c r="J158" s="57" t="s">
        <v>199</v>
      </c>
      <c r="K158" s="57" t="s">
        <v>199</v>
      </c>
      <c r="L158" s="57" t="s">
        <v>199</v>
      </c>
      <c r="M158" s="57" t="s">
        <v>199</v>
      </c>
      <c r="N158" s="57" t="s">
        <v>199</v>
      </c>
      <c r="O158" s="57" t="s">
        <v>199</v>
      </c>
      <c r="P158" s="57" t="s">
        <v>199</v>
      </c>
      <c r="Q158" s="59">
        <v>0</v>
      </c>
      <c r="R158" s="57" t="s">
        <v>199</v>
      </c>
      <c r="S158" s="59">
        <v>21</v>
      </c>
      <c r="T158" s="57" t="s">
        <v>199</v>
      </c>
      <c r="U158" s="57" t="s">
        <v>199</v>
      </c>
      <c r="V158" s="57" t="s">
        <v>199</v>
      </c>
      <c r="W158" s="57" t="s">
        <v>199</v>
      </c>
      <c r="X158" s="59">
        <v>0</v>
      </c>
      <c r="Y158" s="57" t="s">
        <v>199</v>
      </c>
      <c r="Z158" s="57" t="s">
        <v>199</v>
      </c>
      <c r="AA158" s="57" t="s">
        <v>199</v>
      </c>
      <c r="AB158" s="57" t="s">
        <v>199</v>
      </c>
      <c r="AC158" s="57" t="s">
        <v>199</v>
      </c>
    </row>
    <row r="159" spans="1:29" ht="42" customHeight="1">
      <c r="A159" s="137" t="s">
        <v>272</v>
      </c>
      <c r="B159" s="57" t="s">
        <v>199</v>
      </c>
      <c r="C159" s="125"/>
      <c r="D159" s="57" t="s">
        <v>199</v>
      </c>
      <c r="E159" s="57" t="s">
        <v>199</v>
      </c>
      <c r="F159" s="57" t="s">
        <v>199</v>
      </c>
      <c r="G159" s="59">
        <v>57</v>
      </c>
      <c r="H159" s="57" t="s">
        <v>199</v>
      </c>
      <c r="I159" s="57" t="s">
        <v>199</v>
      </c>
      <c r="J159" s="57" t="s">
        <v>199</v>
      </c>
      <c r="K159" s="57" t="s">
        <v>199</v>
      </c>
      <c r="L159" s="57" t="s">
        <v>199</v>
      </c>
      <c r="M159" s="57" t="s">
        <v>199</v>
      </c>
      <c r="N159" s="59">
        <v>0</v>
      </c>
      <c r="O159" s="57" t="s">
        <v>199</v>
      </c>
      <c r="P159" s="59">
        <v>0</v>
      </c>
      <c r="Q159" s="57" t="s">
        <v>199</v>
      </c>
      <c r="R159" s="57" t="s">
        <v>199</v>
      </c>
      <c r="S159" s="57" t="s">
        <v>199</v>
      </c>
      <c r="T159" s="59">
        <v>61</v>
      </c>
      <c r="U159" s="57" t="s">
        <v>199</v>
      </c>
      <c r="V159" s="57" t="s">
        <v>199</v>
      </c>
      <c r="W159" s="57" t="s">
        <v>199</v>
      </c>
      <c r="X159" s="57" t="s">
        <v>199</v>
      </c>
      <c r="Y159" s="57" t="s">
        <v>199</v>
      </c>
      <c r="Z159" s="57" t="s">
        <v>199</v>
      </c>
      <c r="AA159" s="57" t="s">
        <v>199</v>
      </c>
      <c r="AB159" s="57" t="s">
        <v>199</v>
      </c>
      <c r="AC159" s="57" t="s">
        <v>199</v>
      </c>
    </row>
    <row r="160" spans="1:29" ht="42" customHeight="1">
      <c r="A160" s="137" t="s">
        <v>271</v>
      </c>
      <c r="B160" s="59">
        <v>271</v>
      </c>
      <c r="C160" s="57" t="s">
        <v>199</v>
      </c>
      <c r="D160" s="125"/>
      <c r="E160" s="57" t="s">
        <v>199</v>
      </c>
      <c r="F160" s="59">
        <v>0</v>
      </c>
      <c r="G160" s="57" t="s">
        <v>199</v>
      </c>
      <c r="H160" s="57" t="s">
        <v>199</v>
      </c>
      <c r="I160" s="57" t="s">
        <v>199</v>
      </c>
      <c r="J160" s="57" t="s">
        <v>199</v>
      </c>
      <c r="K160" s="57" t="s">
        <v>199</v>
      </c>
      <c r="L160" s="57" t="s">
        <v>199</v>
      </c>
      <c r="M160" s="57" t="s">
        <v>199</v>
      </c>
      <c r="N160" s="59">
        <v>0</v>
      </c>
      <c r="O160" s="57" t="s">
        <v>199</v>
      </c>
      <c r="P160" s="57" t="s">
        <v>199</v>
      </c>
      <c r="Q160" s="59">
        <v>25</v>
      </c>
      <c r="R160" s="57" t="s">
        <v>199</v>
      </c>
      <c r="S160" s="59">
        <v>57</v>
      </c>
      <c r="T160" s="57" t="s">
        <v>199</v>
      </c>
      <c r="U160" s="57" t="s">
        <v>199</v>
      </c>
      <c r="V160" s="57" t="s">
        <v>199</v>
      </c>
      <c r="W160" s="57" t="s">
        <v>199</v>
      </c>
      <c r="X160" s="59">
        <v>62</v>
      </c>
      <c r="Y160" s="57" t="s">
        <v>199</v>
      </c>
      <c r="Z160" s="57" t="s">
        <v>199</v>
      </c>
      <c r="AA160" s="57" t="s">
        <v>199</v>
      </c>
      <c r="AB160" s="57" t="s">
        <v>199</v>
      </c>
      <c r="AC160" s="57" t="s">
        <v>199</v>
      </c>
    </row>
    <row r="161" spans="1:29" ht="42" customHeight="1">
      <c r="A161" s="137" t="s">
        <v>335</v>
      </c>
      <c r="B161" s="57" t="s">
        <v>199</v>
      </c>
      <c r="C161" s="57" t="s">
        <v>199</v>
      </c>
      <c r="D161" s="57" t="s">
        <v>199</v>
      </c>
      <c r="E161" s="125"/>
      <c r="F161" s="59">
        <v>45</v>
      </c>
      <c r="G161" s="57" t="s">
        <v>199</v>
      </c>
      <c r="H161" s="57" t="s">
        <v>199</v>
      </c>
      <c r="I161" s="57" t="s">
        <v>199</v>
      </c>
      <c r="J161" s="59">
        <v>293</v>
      </c>
      <c r="K161" s="57" t="s">
        <v>199</v>
      </c>
      <c r="L161" s="59">
        <v>34</v>
      </c>
      <c r="M161" s="57" t="s">
        <v>199</v>
      </c>
      <c r="N161" s="59">
        <v>38</v>
      </c>
      <c r="O161" s="57" t="s">
        <v>199</v>
      </c>
      <c r="P161" s="57" t="s">
        <v>199</v>
      </c>
      <c r="Q161" s="57" t="s">
        <v>199</v>
      </c>
      <c r="R161" s="57" t="s">
        <v>199</v>
      </c>
      <c r="S161" s="57" t="s">
        <v>199</v>
      </c>
      <c r="T161" s="57" t="s">
        <v>199</v>
      </c>
      <c r="U161" s="57" t="s">
        <v>199</v>
      </c>
      <c r="V161" s="57" t="s">
        <v>199</v>
      </c>
      <c r="W161" s="57" t="s">
        <v>199</v>
      </c>
      <c r="X161" s="57" t="s">
        <v>199</v>
      </c>
      <c r="Y161" s="57" t="s">
        <v>199</v>
      </c>
      <c r="Z161" s="57" t="s">
        <v>199</v>
      </c>
      <c r="AA161" s="57" t="s">
        <v>199</v>
      </c>
      <c r="AB161" s="57" t="s">
        <v>199</v>
      </c>
      <c r="AC161" s="57" t="s">
        <v>199</v>
      </c>
    </row>
    <row r="162" spans="1:29" ht="42" customHeight="1">
      <c r="A162" s="137" t="s">
        <v>109</v>
      </c>
      <c r="B162" s="59">
        <v>62</v>
      </c>
      <c r="C162" s="57" t="s">
        <v>199</v>
      </c>
      <c r="D162" s="59">
        <v>80</v>
      </c>
      <c r="E162" s="59">
        <v>80</v>
      </c>
      <c r="F162" s="125"/>
      <c r="G162" s="57" t="s">
        <v>199</v>
      </c>
      <c r="H162" s="59">
        <v>0</v>
      </c>
      <c r="I162" s="59">
        <v>125</v>
      </c>
      <c r="J162" s="59">
        <v>99</v>
      </c>
      <c r="K162" s="57" t="s">
        <v>199</v>
      </c>
      <c r="L162" s="59">
        <v>100</v>
      </c>
      <c r="M162" s="57" t="s">
        <v>199</v>
      </c>
      <c r="N162" s="59">
        <v>94.5</v>
      </c>
      <c r="O162" s="57" t="s">
        <v>199</v>
      </c>
      <c r="P162" s="59">
        <v>87.5</v>
      </c>
      <c r="Q162" s="59">
        <v>53.5</v>
      </c>
      <c r="R162" s="57" t="s">
        <v>199</v>
      </c>
      <c r="S162" s="59">
        <v>50</v>
      </c>
      <c r="T162" s="59">
        <v>0</v>
      </c>
      <c r="U162" s="59">
        <v>24</v>
      </c>
      <c r="V162" s="59">
        <v>63.2</v>
      </c>
      <c r="W162" s="59">
        <v>134</v>
      </c>
      <c r="X162" s="59">
        <v>27.75</v>
      </c>
      <c r="Y162" s="59">
        <v>0</v>
      </c>
      <c r="Z162" s="59">
        <v>0</v>
      </c>
      <c r="AA162" s="59">
        <v>42</v>
      </c>
      <c r="AB162" s="59">
        <v>14</v>
      </c>
      <c r="AC162" s="59">
        <v>103.5</v>
      </c>
    </row>
    <row r="163" spans="1:29" ht="42" customHeight="1">
      <c r="A163" s="137" t="s">
        <v>307</v>
      </c>
      <c r="B163" s="57" t="s">
        <v>199</v>
      </c>
      <c r="C163" s="59">
        <v>237</v>
      </c>
      <c r="D163" s="57" t="s">
        <v>199</v>
      </c>
      <c r="E163" s="57" t="s">
        <v>199</v>
      </c>
      <c r="F163" s="57" t="s">
        <v>199</v>
      </c>
      <c r="G163" s="125"/>
      <c r="H163" s="57" t="s">
        <v>199</v>
      </c>
      <c r="I163" s="57" t="s">
        <v>199</v>
      </c>
      <c r="J163" s="57" t="s">
        <v>199</v>
      </c>
      <c r="K163" s="57" t="s">
        <v>199</v>
      </c>
      <c r="L163" s="57" t="s">
        <v>199</v>
      </c>
      <c r="M163" s="57" t="s">
        <v>199</v>
      </c>
      <c r="N163" s="59">
        <v>0</v>
      </c>
      <c r="O163" s="57" t="s">
        <v>199</v>
      </c>
      <c r="P163" s="59">
        <v>127</v>
      </c>
      <c r="Q163" s="59">
        <v>14</v>
      </c>
      <c r="R163" s="57" t="s">
        <v>199</v>
      </c>
      <c r="S163" s="57" t="s">
        <v>199</v>
      </c>
      <c r="T163" s="59">
        <v>31</v>
      </c>
      <c r="U163" s="57" t="s">
        <v>199</v>
      </c>
      <c r="V163" s="57" t="s">
        <v>199</v>
      </c>
      <c r="W163" s="57" t="s">
        <v>199</v>
      </c>
      <c r="X163" s="57" t="s">
        <v>199</v>
      </c>
      <c r="Y163" s="57" t="s">
        <v>199</v>
      </c>
      <c r="Z163" s="57" t="s">
        <v>199</v>
      </c>
      <c r="AA163" s="57" t="s">
        <v>199</v>
      </c>
      <c r="AB163" s="57" t="s">
        <v>199</v>
      </c>
      <c r="AC163" s="57" t="s">
        <v>199</v>
      </c>
    </row>
    <row r="164" spans="1:29" ht="42" customHeight="1">
      <c r="A164" s="137" t="s">
        <v>153</v>
      </c>
      <c r="B164" s="57" t="s">
        <v>199</v>
      </c>
      <c r="C164" s="57" t="s">
        <v>199</v>
      </c>
      <c r="D164" s="57" t="s">
        <v>199</v>
      </c>
      <c r="E164" s="57" t="s">
        <v>199</v>
      </c>
      <c r="F164" s="59">
        <v>12</v>
      </c>
      <c r="G164" s="57" t="s">
        <v>199</v>
      </c>
      <c r="H164" s="125"/>
      <c r="I164" s="59">
        <v>37</v>
      </c>
      <c r="J164" s="57" t="s">
        <v>199</v>
      </c>
      <c r="K164" s="57" t="s">
        <v>199</v>
      </c>
      <c r="L164" s="57" t="s">
        <v>199</v>
      </c>
      <c r="M164" s="59">
        <v>56</v>
      </c>
      <c r="N164" s="57" t="s">
        <v>199</v>
      </c>
      <c r="O164" s="59">
        <v>31</v>
      </c>
      <c r="P164" s="59">
        <v>172</v>
      </c>
      <c r="Q164" s="57" t="s">
        <v>199</v>
      </c>
      <c r="R164" s="57" t="s">
        <v>199</v>
      </c>
      <c r="S164" s="57" t="s">
        <v>199</v>
      </c>
      <c r="T164" s="57" t="s">
        <v>199</v>
      </c>
      <c r="U164" s="57" t="s">
        <v>199</v>
      </c>
      <c r="V164" s="59">
        <v>0</v>
      </c>
      <c r="W164" s="57" t="s">
        <v>199</v>
      </c>
      <c r="X164" s="59">
        <v>55</v>
      </c>
      <c r="Y164" s="57" t="s">
        <v>199</v>
      </c>
      <c r="Z164" s="57" t="s">
        <v>199</v>
      </c>
      <c r="AA164" s="57" t="s">
        <v>199</v>
      </c>
      <c r="AB164" s="59">
        <v>18</v>
      </c>
      <c r="AC164" s="57" t="s">
        <v>199</v>
      </c>
    </row>
    <row r="165" spans="1:29" ht="42" customHeight="1">
      <c r="A165" s="137" t="s">
        <v>193</v>
      </c>
      <c r="B165" s="57" t="s">
        <v>199</v>
      </c>
      <c r="C165" s="57" t="s">
        <v>199</v>
      </c>
      <c r="D165" s="57" t="s">
        <v>199</v>
      </c>
      <c r="E165" s="57" t="s">
        <v>199</v>
      </c>
      <c r="F165" s="59">
        <v>65</v>
      </c>
      <c r="G165" s="57" t="s">
        <v>199</v>
      </c>
      <c r="H165" s="59">
        <v>51</v>
      </c>
      <c r="I165" s="125"/>
      <c r="J165" s="57" t="s">
        <v>199</v>
      </c>
      <c r="K165" s="57" t="s">
        <v>199</v>
      </c>
      <c r="L165" s="57" t="s">
        <v>199</v>
      </c>
      <c r="M165" s="57" t="s">
        <v>199</v>
      </c>
      <c r="N165" s="59">
        <v>40</v>
      </c>
      <c r="O165" s="57" t="s">
        <v>199</v>
      </c>
      <c r="P165" s="59">
        <v>0</v>
      </c>
      <c r="Q165" s="57" t="s">
        <v>199</v>
      </c>
      <c r="R165" s="57" t="s">
        <v>199</v>
      </c>
      <c r="S165" s="57" t="s">
        <v>199</v>
      </c>
      <c r="T165" s="57" t="s">
        <v>199</v>
      </c>
      <c r="U165" s="57" t="s">
        <v>199</v>
      </c>
      <c r="V165" s="59">
        <v>0</v>
      </c>
      <c r="W165" s="57" t="s">
        <v>199</v>
      </c>
      <c r="X165" s="59">
        <v>13</v>
      </c>
      <c r="Y165" s="57" t="s">
        <v>199</v>
      </c>
      <c r="Z165" s="57" t="s">
        <v>199</v>
      </c>
      <c r="AA165" s="57" t="s">
        <v>199</v>
      </c>
      <c r="AB165" s="57" t="s">
        <v>199</v>
      </c>
      <c r="AC165" s="57" t="s">
        <v>199</v>
      </c>
    </row>
    <row r="166" spans="1:29" ht="42" customHeight="1">
      <c r="A166" s="137" t="s">
        <v>191</v>
      </c>
      <c r="B166" s="57" t="s">
        <v>199</v>
      </c>
      <c r="C166" s="57" t="s">
        <v>199</v>
      </c>
      <c r="D166" s="57" t="s">
        <v>199</v>
      </c>
      <c r="E166" s="59">
        <v>18</v>
      </c>
      <c r="F166" s="59">
        <v>226</v>
      </c>
      <c r="G166" s="57" t="s">
        <v>199</v>
      </c>
      <c r="H166" s="57" t="s">
        <v>199</v>
      </c>
      <c r="I166" s="57" t="s">
        <v>199</v>
      </c>
      <c r="J166" s="125"/>
      <c r="K166" s="57" t="s">
        <v>199</v>
      </c>
      <c r="L166" s="59">
        <v>0</v>
      </c>
      <c r="M166" s="57" t="s">
        <v>199</v>
      </c>
      <c r="N166" s="59">
        <v>24.666666666666668</v>
      </c>
      <c r="O166" s="57" t="s">
        <v>199</v>
      </c>
      <c r="P166" s="59">
        <v>79</v>
      </c>
      <c r="Q166" s="59">
        <v>21</v>
      </c>
      <c r="R166" s="57" t="s">
        <v>199</v>
      </c>
      <c r="S166" s="57" t="s">
        <v>199</v>
      </c>
      <c r="T166" s="57" t="s">
        <v>199</v>
      </c>
      <c r="U166" s="57" t="s">
        <v>199</v>
      </c>
      <c r="V166" s="59">
        <v>62</v>
      </c>
      <c r="W166" s="59">
        <v>50</v>
      </c>
      <c r="X166" s="57" t="s">
        <v>199</v>
      </c>
      <c r="Y166" s="57" t="s">
        <v>199</v>
      </c>
      <c r="Z166" s="57" t="s">
        <v>199</v>
      </c>
      <c r="AA166" s="57" t="s">
        <v>199</v>
      </c>
      <c r="AB166" s="57" t="s">
        <v>199</v>
      </c>
      <c r="AC166" s="57" t="s">
        <v>199</v>
      </c>
    </row>
    <row r="167" spans="1:29" ht="42" customHeight="1">
      <c r="A167" s="137" t="s">
        <v>240</v>
      </c>
      <c r="B167" s="57" t="s">
        <v>199</v>
      </c>
      <c r="C167" s="57" t="s">
        <v>199</v>
      </c>
      <c r="D167" s="57" t="s">
        <v>199</v>
      </c>
      <c r="E167" s="57" t="s">
        <v>199</v>
      </c>
      <c r="F167" s="57" t="s">
        <v>199</v>
      </c>
      <c r="G167" s="57" t="s">
        <v>199</v>
      </c>
      <c r="H167" s="57" t="s">
        <v>199</v>
      </c>
      <c r="I167" s="57" t="s">
        <v>199</v>
      </c>
      <c r="J167" s="57" t="s">
        <v>199</v>
      </c>
      <c r="K167" s="125"/>
      <c r="L167" s="57" t="s">
        <v>199</v>
      </c>
      <c r="M167" s="57" t="s">
        <v>199</v>
      </c>
      <c r="N167" s="57" t="s">
        <v>199</v>
      </c>
      <c r="O167" s="57" t="s">
        <v>199</v>
      </c>
      <c r="P167" s="59">
        <v>16</v>
      </c>
      <c r="Q167" s="57" t="s">
        <v>199</v>
      </c>
      <c r="R167" s="59">
        <v>36.5</v>
      </c>
      <c r="S167" s="57" t="s">
        <v>199</v>
      </c>
      <c r="T167" s="57" t="s">
        <v>199</v>
      </c>
      <c r="U167" s="57" t="s">
        <v>199</v>
      </c>
      <c r="V167" s="57" t="s">
        <v>199</v>
      </c>
      <c r="W167" s="57" t="s">
        <v>199</v>
      </c>
      <c r="X167" s="59">
        <v>166</v>
      </c>
      <c r="Y167" s="57" t="s">
        <v>199</v>
      </c>
      <c r="Z167" s="57" t="s">
        <v>199</v>
      </c>
      <c r="AA167" s="59">
        <v>151</v>
      </c>
      <c r="AB167" s="59">
        <v>107</v>
      </c>
      <c r="AC167" s="57" t="s">
        <v>199</v>
      </c>
    </row>
    <row r="168" spans="1:29" ht="42" customHeight="1">
      <c r="A168" s="137" t="s">
        <v>336</v>
      </c>
      <c r="B168" s="57" t="s">
        <v>199</v>
      </c>
      <c r="C168" s="57" t="s">
        <v>199</v>
      </c>
      <c r="D168" s="57" t="s">
        <v>199</v>
      </c>
      <c r="E168" s="59">
        <v>0</v>
      </c>
      <c r="F168" s="59">
        <v>0</v>
      </c>
      <c r="G168" s="57" t="s">
        <v>199</v>
      </c>
      <c r="H168" s="57" t="s">
        <v>199</v>
      </c>
      <c r="I168" s="57" t="s">
        <v>199</v>
      </c>
      <c r="J168" s="59">
        <v>0</v>
      </c>
      <c r="K168" s="57" t="s">
        <v>199</v>
      </c>
      <c r="L168" s="125"/>
      <c r="M168" s="57" t="s">
        <v>199</v>
      </c>
      <c r="N168" s="59">
        <v>0</v>
      </c>
      <c r="O168" s="57" t="s">
        <v>199</v>
      </c>
      <c r="P168" s="57" t="s">
        <v>199</v>
      </c>
      <c r="Q168" s="57" t="s">
        <v>199</v>
      </c>
      <c r="R168" s="57" t="s">
        <v>199</v>
      </c>
      <c r="S168" s="57" t="s">
        <v>199</v>
      </c>
      <c r="T168" s="57" t="s">
        <v>199</v>
      </c>
      <c r="U168" s="57" t="s">
        <v>199</v>
      </c>
      <c r="V168" s="57" t="s">
        <v>199</v>
      </c>
      <c r="W168" s="57" t="s">
        <v>199</v>
      </c>
      <c r="X168" s="57" t="s">
        <v>199</v>
      </c>
      <c r="Y168" s="57" t="s">
        <v>199</v>
      </c>
      <c r="Z168" s="57" t="s">
        <v>199</v>
      </c>
      <c r="AA168" s="57" t="s">
        <v>199</v>
      </c>
      <c r="AB168" s="57" t="s">
        <v>199</v>
      </c>
      <c r="AC168" s="57" t="s">
        <v>199</v>
      </c>
    </row>
    <row r="169" spans="1:29" ht="42" customHeight="1">
      <c r="A169" s="137" t="s">
        <v>246</v>
      </c>
      <c r="B169" s="57" t="s">
        <v>199</v>
      </c>
      <c r="C169" s="57" t="s">
        <v>199</v>
      </c>
      <c r="D169" s="57" t="s">
        <v>199</v>
      </c>
      <c r="E169" s="57" t="s">
        <v>199</v>
      </c>
      <c r="F169" s="57" t="s">
        <v>199</v>
      </c>
      <c r="G169" s="57" t="s">
        <v>199</v>
      </c>
      <c r="H169" s="59">
        <v>391</v>
      </c>
      <c r="I169" s="57" t="s">
        <v>199</v>
      </c>
      <c r="J169" s="57" t="s">
        <v>199</v>
      </c>
      <c r="K169" s="57" t="s">
        <v>199</v>
      </c>
      <c r="L169" s="57" t="s">
        <v>199</v>
      </c>
      <c r="M169" s="125"/>
      <c r="N169" s="57" t="s">
        <v>199</v>
      </c>
      <c r="O169" s="59">
        <v>23</v>
      </c>
      <c r="P169" s="59">
        <v>137</v>
      </c>
      <c r="Q169" s="57" t="s">
        <v>199</v>
      </c>
      <c r="R169" s="57" t="s">
        <v>199</v>
      </c>
      <c r="S169" s="57" t="s">
        <v>199</v>
      </c>
      <c r="T169" s="57" t="s">
        <v>199</v>
      </c>
      <c r="U169" s="57" t="s">
        <v>199</v>
      </c>
      <c r="V169" s="57" t="s">
        <v>199</v>
      </c>
      <c r="W169" s="57" t="s">
        <v>199</v>
      </c>
      <c r="X169" s="59">
        <v>367</v>
      </c>
      <c r="Y169" s="57" t="s">
        <v>199</v>
      </c>
      <c r="Z169" s="57" t="s">
        <v>199</v>
      </c>
      <c r="AA169" s="57" t="s">
        <v>199</v>
      </c>
      <c r="AB169" s="59">
        <v>132</v>
      </c>
      <c r="AC169" s="57" t="s">
        <v>199</v>
      </c>
    </row>
    <row r="170" spans="1:29" ht="42" customHeight="1">
      <c r="A170" s="137" t="s">
        <v>91</v>
      </c>
      <c r="B170" s="57" t="s">
        <v>199</v>
      </c>
      <c r="C170" s="59">
        <v>274</v>
      </c>
      <c r="D170" s="59">
        <v>273</v>
      </c>
      <c r="E170" s="59">
        <v>342</v>
      </c>
      <c r="F170" s="59">
        <v>233.5</v>
      </c>
      <c r="G170" s="59">
        <v>57</v>
      </c>
      <c r="H170" s="57" t="s">
        <v>199</v>
      </c>
      <c r="I170" s="59">
        <v>296</v>
      </c>
      <c r="J170" s="59">
        <v>290</v>
      </c>
      <c r="K170" s="57" t="s">
        <v>199</v>
      </c>
      <c r="L170" s="59">
        <v>200</v>
      </c>
      <c r="M170" s="57" t="s">
        <v>199</v>
      </c>
      <c r="N170" s="125"/>
      <c r="O170" s="59">
        <v>374</v>
      </c>
      <c r="P170" s="59">
        <v>166.8</v>
      </c>
      <c r="Q170" s="59">
        <v>206</v>
      </c>
      <c r="R170" s="57" t="s">
        <v>199</v>
      </c>
      <c r="S170" s="57" t="s">
        <v>199</v>
      </c>
      <c r="T170" s="59">
        <v>158</v>
      </c>
      <c r="U170" s="59">
        <v>329.33333333333331</v>
      </c>
      <c r="V170" s="59">
        <v>112.25</v>
      </c>
      <c r="W170" s="59">
        <v>183</v>
      </c>
      <c r="X170" s="59">
        <v>133.80000000000001</v>
      </c>
      <c r="Y170" s="59">
        <v>301</v>
      </c>
      <c r="Z170" s="87">
        <v>605</v>
      </c>
      <c r="AA170" s="59">
        <v>113</v>
      </c>
      <c r="AB170" s="57" t="s">
        <v>199</v>
      </c>
      <c r="AC170" s="59">
        <v>224.5</v>
      </c>
    </row>
    <row r="171" spans="1:29" ht="42" customHeight="1">
      <c r="A171" s="137" t="s">
        <v>245</v>
      </c>
      <c r="B171" s="57" t="s">
        <v>199</v>
      </c>
      <c r="C171" s="57" t="s">
        <v>199</v>
      </c>
      <c r="D171" s="57" t="s">
        <v>199</v>
      </c>
      <c r="E171" s="57" t="s">
        <v>199</v>
      </c>
      <c r="F171" s="57" t="s">
        <v>199</v>
      </c>
      <c r="G171" s="57" t="s">
        <v>199</v>
      </c>
      <c r="H171" s="59">
        <v>63</v>
      </c>
      <c r="I171" s="57" t="s">
        <v>199</v>
      </c>
      <c r="J171" s="57" t="s">
        <v>199</v>
      </c>
      <c r="K171" s="57" t="s">
        <v>199</v>
      </c>
      <c r="L171" s="57" t="s">
        <v>199</v>
      </c>
      <c r="M171" s="59">
        <v>26</v>
      </c>
      <c r="N171" s="59">
        <v>63</v>
      </c>
      <c r="O171" s="125"/>
      <c r="P171" s="59">
        <v>59</v>
      </c>
      <c r="Q171" s="57" t="s">
        <v>199</v>
      </c>
      <c r="R171" s="57" t="s">
        <v>199</v>
      </c>
      <c r="S171" s="57" t="s">
        <v>199</v>
      </c>
      <c r="T171" s="57" t="s">
        <v>199</v>
      </c>
      <c r="U171" s="57" t="s">
        <v>199</v>
      </c>
      <c r="V171" s="57" t="s">
        <v>199</v>
      </c>
      <c r="W171" s="57" t="s">
        <v>199</v>
      </c>
      <c r="X171" s="59">
        <v>25</v>
      </c>
      <c r="Y171" s="57" t="s">
        <v>199</v>
      </c>
      <c r="Z171" s="57" t="s">
        <v>199</v>
      </c>
      <c r="AA171" s="57" t="s">
        <v>199</v>
      </c>
      <c r="AB171" s="59">
        <v>36.5</v>
      </c>
      <c r="AC171" s="57" t="s">
        <v>199</v>
      </c>
    </row>
    <row r="172" spans="1:29" ht="42" customHeight="1">
      <c r="A172" s="137" t="s">
        <v>96</v>
      </c>
      <c r="B172" s="57" t="s">
        <v>199</v>
      </c>
      <c r="C172" s="59">
        <v>135</v>
      </c>
      <c r="D172" s="57" t="s">
        <v>199</v>
      </c>
      <c r="E172" s="57" t="s">
        <v>199</v>
      </c>
      <c r="F172" s="59">
        <v>53.5</v>
      </c>
      <c r="G172" s="59">
        <v>28</v>
      </c>
      <c r="H172" s="59">
        <v>16</v>
      </c>
      <c r="I172" s="59">
        <v>221</v>
      </c>
      <c r="J172" s="59">
        <v>25</v>
      </c>
      <c r="K172" s="59">
        <v>0</v>
      </c>
      <c r="L172" s="57" t="s">
        <v>199</v>
      </c>
      <c r="M172" s="59">
        <v>52</v>
      </c>
      <c r="N172" s="59">
        <v>39.200000000000003</v>
      </c>
      <c r="O172" s="59">
        <v>50</v>
      </c>
      <c r="P172" s="125"/>
      <c r="Q172" s="59">
        <v>161</v>
      </c>
      <c r="R172" s="59">
        <v>32</v>
      </c>
      <c r="S172" s="59">
        <v>58</v>
      </c>
      <c r="T172" s="59">
        <v>21</v>
      </c>
      <c r="U172" s="59">
        <v>31</v>
      </c>
      <c r="V172" s="59">
        <v>80</v>
      </c>
      <c r="W172" s="59">
        <v>106.5</v>
      </c>
      <c r="X172" s="59">
        <v>65.666666666666671</v>
      </c>
      <c r="Y172" s="57" t="s">
        <v>199</v>
      </c>
      <c r="Z172" s="59">
        <v>0</v>
      </c>
      <c r="AA172" s="57" t="s">
        <v>199</v>
      </c>
      <c r="AB172" s="59">
        <v>35</v>
      </c>
      <c r="AC172" s="57" t="s">
        <v>199</v>
      </c>
    </row>
    <row r="173" spans="1:29" ht="42" customHeight="1">
      <c r="A173" s="137" t="s">
        <v>194</v>
      </c>
      <c r="B173" s="59">
        <v>40</v>
      </c>
      <c r="C173" s="57" t="s">
        <v>199</v>
      </c>
      <c r="D173" s="59">
        <v>57</v>
      </c>
      <c r="E173" s="57" t="s">
        <v>199</v>
      </c>
      <c r="F173" s="59">
        <v>18</v>
      </c>
      <c r="G173" s="59">
        <v>73</v>
      </c>
      <c r="H173" s="57" t="s">
        <v>199</v>
      </c>
      <c r="I173" s="57" t="s">
        <v>199</v>
      </c>
      <c r="J173" s="59">
        <v>20</v>
      </c>
      <c r="K173" s="57" t="s">
        <v>199</v>
      </c>
      <c r="L173" s="57" t="s">
        <v>199</v>
      </c>
      <c r="M173" s="57" t="s">
        <v>199</v>
      </c>
      <c r="N173" s="59">
        <v>22.5</v>
      </c>
      <c r="O173" s="57" t="s">
        <v>199</v>
      </c>
      <c r="P173" s="59">
        <v>26</v>
      </c>
      <c r="Q173" s="125"/>
      <c r="R173" s="57" t="s">
        <v>199</v>
      </c>
      <c r="S173" s="59">
        <v>66.5</v>
      </c>
      <c r="T173" s="57" t="s">
        <v>199</v>
      </c>
      <c r="U173" s="59">
        <v>14</v>
      </c>
      <c r="V173" s="59">
        <v>125</v>
      </c>
      <c r="W173" s="59">
        <v>50</v>
      </c>
      <c r="X173" s="59">
        <v>247</v>
      </c>
      <c r="Y173" s="57" t="s">
        <v>199</v>
      </c>
      <c r="Z173" s="59">
        <v>58</v>
      </c>
      <c r="AA173" s="57" t="s">
        <v>199</v>
      </c>
      <c r="AB173" s="57" t="s">
        <v>199</v>
      </c>
      <c r="AC173" s="57" t="s">
        <v>199</v>
      </c>
    </row>
    <row r="174" spans="1:29" ht="42" customHeight="1">
      <c r="A174" s="137" t="s">
        <v>236</v>
      </c>
      <c r="B174" s="57" t="s">
        <v>199</v>
      </c>
      <c r="C174" s="57" t="s">
        <v>199</v>
      </c>
      <c r="D174" s="57" t="s">
        <v>199</v>
      </c>
      <c r="E174" s="57" t="s">
        <v>199</v>
      </c>
      <c r="F174" s="57" t="s">
        <v>199</v>
      </c>
      <c r="G174" s="57" t="s">
        <v>199</v>
      </c>
      <c r="H174" s="57" t="s">
        <v>199</v>
      </c>
      <c r="I174" s="57" t="s">
        <v>199</v>
      </c>
      <c r="J174" s="57" t="s">
        <v>199</v>
      </c>
      <c r="K174" s="59">
        <v>64</v>
      </c>
      <c r="L174" s="57" t="s">
        <v>199</v>
      </c>
      <c r="M174" s="57" t="s">
        <v>199</v>
      </c>
      <c r="N174" s="57" t="s">
        <v>199</v>
      </c>
      <c r="O174" s="57" t="s">
        <v>199</v>
      </c>
      <c r="P174" s="59">
        <v>0</v>
      </c>
      <c r="Q174" s="57" t="s">
        <v>199</v>
      </c>
      <c r="R174" s="125"/>
      <c r="S174" s="57" t="s">
        <v>199</v>
      </c>
      <c r="T174" s="57" t="s">
        <v>199</v>
      </c>
      <c r="U174" s="57" t="s">
        <v>199</v>
      </c>
      <c r="V174" s="57" t="s">
        <v>199</v>
      </c>
      <c r="W174" s="57" t="s">
        <v>199</v>
      </c>
      <c r="X174" s="59">
        <v>30</v>
      </c>
      <c r="Y174" s="59">
        <v>51</v>
      </c>
      <c r="Z174" s="57" t="s">
        <v>199</v>
      </c>
      <c r="AA174" s="57" t="s">
        <v>199</v>
      </c>
      <c r="AB174" s="59">
        <v>33</v>
      </c>
      <c r="AC174" s="57" t="s">
        <v>199</v>
      </c>
    </row>
    <row r="175" spans="1:29" ht="42" customHeight="1">
      <c r="A175" s="137" t="s">
        <v>273</v>
      </c>
      <c r="B175" s="59">
        <v>0</v>
      </c>
      <c r="C175" s="57" t="s">
        <v>199</v>
      </c>
      <c r="D175" s="59">
        <v>179</v>
      </c>
      <c r="E175" s="57" t="s">
        <v>199</v>
      </c>
      <c r="F175" s="59">
        <v>110</v>
      </c>
      <c r="G175" s="57" t="s">
        <v>199</v>
      </c>
      <c r="H175" s="57" t="s">
        <v>199</v>
      </c>
      <c r="I175" s="57" t="s">
        <v>199</v>
      </c>
      <c r="J175" s="57" t="s">
        <v>199</v>
      </c>
      <c r="K175" s="57" t="s">
        <v>199</v>
      </c>
      <c r="L175" s="57" t="s">
        <v>199</v>
      </c>
      <c r="M175" s="57" t="s">
        <v>199</v>
      </c>
      <c r="N175" s="57" t="s">
        <v>199</v>
      </c>
      <c r="O175" s="57" t="s">
        <v>199</v>
      </c>
      <c r="P175" s="59">
        <v>193</v>
      </c>
      <c r="Q175" s="59">
        <v>120</v>
      </c>
      <c r="R175" s="57" t="s">
        <v>199</v>
      </c>
      <c r="S175" s="125"/>
      <c r="T175" s="59">
        <v>17</v>
      </c>
      <c r="U175" s="57" t="s">
        <v>199</v>
      </c>
      <c r="V175" s="57" t="s">
        <v>199</v>
      </c>
      <c r="W175" s="57" t="s">
        <v>199</v>
      </c>
      <c r="X175" s="59">
        <v>119</v>
      </c>
      <c r="Y175" s="57" t="s">
        <v>199</v>
      </c>
      <c r="Z175" s="57" t="s">
        <v>199</v>
      </c>
      <c r="AA175" s="57" t="s">
        <v>199</v>
      </c>
      <c r="AB175" s="57" t="s">
        <v>199</v>
      </c>
      <c r="AC175" s="57" t="s">
        <v>199</v>
      </c>
    </row>
    <row r="176" spans="1:29" ht="42" customHeight="1">
      <c r="A176" s="137" t="s">
        <v>274</v>
      </c>
      <c r="B176" s="57" t="s">
        <v>199</v>
      </c>
      <c r="C176" s="59">
        <v>82</v>
      </c>
      <c r="D176" s="57" t="s">
        <v>199</v>
      </c>
      <c r="E176" s="57" t="s">
        <v>199</v>
      </c>
      <c r="F176" s="59">
        <v>130</v>
      </c>
      <c r="G176" s="59">
        <v>16</v>
      </c>
      <c r="H176" s="57" t="s">
        <v>199</v>
      </c>
      <c r="I176" s="57" t="s">
        <v>199</v>
      </c>
      <c r="J176" s="57" t="s">
        <v>199</v>
      </c>
      <c r="K176" s="57" t="s">
        <v>199</v>
      </c>
      <c r="L176" s="57" t="s">
        <v>199</v>
      </c>
      <c r="M176" s="57" t="s">
        <v>199</v>
      </c>
      <c r="N176" s="59">
        <v>110</v>
      </c>
      <c r="O176" s="57" t="s">
        <v>199</v>
      </c>
      <c r="P176" s="59">
        <v>136</v>
      </c>
      <c r="Q176" s="57" t="s">
        <v>199</v>
      </c>
      <c r="R176" s="57" t="s">
        <v>199</v>
      </c>
      <c r="S176" s="59">
        <v>86</v>
      </c>
      <c r="T176" s="125"/>
      <c r="U176" s="57" t="s">
        <v>199</v>
      </c>
      <c r="V176" s="57" t="s">
        <v>199</v>
      </c>
      <c r="W176" s="57" t="s">
        <v>199</v>
      </c>
      <c r="X176" s="57" t="s">
        <v>199</v>
      </c>
      <c r="Y176" s="57" t="s">
        <v>199</v>
      </c>
      <c r="Z176" s="57" t="s">
        <v>199</v>
      </c>
      <c r="AA176" s="57" t="s">
        <v>199</v>
      </c>
      <c r="AB176" s="57" t="s">
        <v>199</v>
      </c>
      <c r="AC176" s="57" t="s">
        <v>199</v>
      </c>
    </row>
    <row r="177" spans="1:29" ht="42" customHeight="1">
      <c r="A177" s="137" t="s">
        <v>317</v>
      </c>
      <c r="B177" s="57" t="s">
        <v>199</v>
      </c>
      <c r="C177" s="57" t="s">
        <v>199</v>
      </c>
      <c r="D177" s="57" t="s">
        <v>199</v>
      </c>
      <c r="E177" s="57" t="s">
        <v>199</v>
      </c>
      <c r="F177" s="59">
        <v>47.5</v>
      </c>
      <c r="G177" s="57" t="s">
        <v>199</v>
      </c>
      <c r="H177" s="57" t="s">
        <v>199</v>
      </c>
      <c r="I177" s="57" t="s">
        <v>199</v>
      </c>
      <c r="J177" s="57" t="s">
        <v>199</v>
      </c>
      <c r="K177" s="57" t="s">
        <v>199</v>
      </c>
      <c r="L177" s="57" t="s">
        <v>199</v>
      </c>
      <c r="M177" s="57" t="s">
        <v>199</v>
      </c>
      <c r="N177" s="59">
        <v>97.333333333333329</v>
      </c>
      <c r="O177" s="57" t="s">
        <v>199</v>
      </c>
      <c r="P177" s="59">
        <v>124</v>
      </c>
      <c r="Q177" s="59">
        <v>80</v>
      </c>
      <c r="R177" s="57" t="s">
        <v>199</v>
      </c>
      <c r="S177" s="57" t="s">
        <v>199</v>
      </c>
      <c r="T177" s="57" t="s">
        <v>199</v>
      </c>
      <c r="U177" s="125"/>
      <c r="V177" s="59">
        <v>13.5</v>
      </c>
      <c r="W177" s="59">
        <v>97.5</v>
      </c>
      <c r="X177" s="59">
        <v>88.333333333333329</v>
      </c>
      <c r="Y177" s="57" t="s">
        <v>199</v>
      </c>
      <c r="Z177" s="59">
        <v>78</v>
      </c>
      <c r="AA177" s="57" t="s">
        <v>199</v>
      </c>
      <c r="AB177" s="57" t="s">
        <v>199</v>
      </c>
      <c r="AC177" s="57" t="s">
        <v>199</v>
      </c>
    </row>
    <row r="178" spans="1:29" ht="42" customHeight="1">
      <c r="A178" s="137" t="s">
        <v>88</v>
      </c>
      <c r="B178" s="57" t="s">
        <v>199</v>
      </c>
      <c r="C178" s="57" t="s">
        <v>199</v>
      </c>
      <c r="D178" s="57" t="s">
        <v>199</v>
      </c>
      <c r="E178" s="57" t="s">
        <v>199</v>
      </c>
      <c r="F178" s="59">
        <v>158.4</v>
      </c>
      <c r="G178" s="57" t="s">
        <v>199</v>
      </c>
      <c r="H178" s="59">
        <v>197</v>
      </c>
      <c r="I178" s="59">
        <v>55</v>
      </c>
      <c r="J178" s="59">
        <v>45</v>
      </c>
      <c r="K178" s="57" t="s">
        <v>199</v>
      </c>
      <c r="L178" s="57" t="s">
        <v>199</v>
      </c>
      <c r="M178" s="57" t="s">
        <v>199</v>
      </c>
      <c r="N178" s="59">
        <v>163.75</v>
      </c>
      <c r="O178" s="57" t="s">
        <v>199</v>
      </c>
      <c r="P178" s="59">
        <v>282</v>
      </c>
      <c r="Q178" s="59">
        <v>21</v>
      </c>
      <c r="R178" s="57" t="s">
        <v>199</v>
      </c>
      <c r="S178" s="57" t="s">
        <v>199</v>
      </c>
      <c r="T178" s="57" t="s">
        <v>199</v>
      </c>
      <c r="U178" s="59">
        <v>85.5</v>
      </c>
      <c r="V178" s="125"/>
      <c r="W178" s="59">
        <v>43</v>
      </c>
      <c r="X178" s="59">
        <v>134.25</v>
      </c>
      <c r="Y178" s="57" t="s">
        <v>199</v>
      </c>
      <c r="Z178" s="59">
        <v>0</v>
      </c>
      <c r="AA178" s="57" t="s">
        <v>199</v>
      </c>
      <c r="AB178" s="59">
        <v>114</v>
      </c>
      <c r="AC178" s="59">
        <v>265</v>
      </c>
    </row>
    <row r="179" spans="1:29" ht="42" customHeight="1">
      <c r="A179" s="137" t="s">
        <v>192</v>
      </c>
      <c r="B179" s="57" t="s">
        <v>199</v>
      </c>
      <c r="C179" s="57" t="s">
        <v>199</v>
      </c>
      <c r="D179" s="57" t="s">
        <v>199</v>
      </c>
      <c r="E179" s="57" t="s">
        <v>199</v>
      </c>
      <c r="F179" s="59">
        <v>80.5</v>
      </c>
      <c r="G179" s="57" t="s">
        <v>199</v>
      </c>
      <c r="H179" s="57" t="s">
        <v>199</v>
      </c>
      <c r="I179" s="57" t="s">
        <v>199</v>
      </c>
      <c r="J179" s="59">
        <v>0</v>
      </c>
      <c r="K179" s="57" t="s">
        <v>199</v>
      </c>
      <c r="L179" s="57" t="s">
        <v>199</v>
      </c>
      <c r="M179" s="57" t="s">
        <v>199</v>
      </c>
      <c r="N179" s="59">
        <v>32.5</v>
      </c>
      <c r="O179" s="57" t="s">
        <v>199</v>
      </c>
      <c r="P179" s="59">
        <v>83</v>
      </c>
      <c r="Q179" s="59">
        <v>0</v>
      </c>
      <c r="R179" s="57" t="s">
        <v>199</v>
      </c>
      <c r="S179" s="57" t="s">
        <v>199</v>
      </c>
      <c r="T179" s="57" t="s">
        <v>199</v>
      </c>
      <c r="U179" s="59">
        <v>139.5</v>
      </c>
      <c r="V179" s="59">
        <v>30</v>
      </c>
      <c r="W179" s="125"/>
      <c r="X179" s="59">
        <v>14</v>
      </c>
      <c r="Y179" s="57" t="s">
        <v>199</v>
      </c>
      <c r="Z179" s="59">
        <v>0</v>
      </c>
      <c r="AA179" s="57" t="s">
        <v>199</v>
      </c>
      <c r="AB179" s="57" t="s">
        <v>199</v>
      </c>
      <c r="AC179" s="59">
        <v>189</v>
      </c>
    </row>
    <row r="180" spans="1:29" ht="42" customHeight="1">
      <c r="A180" s="137" t="s">
        <v>106</v>
      </c>
      <c r="B180" s="59">
        <v>163</v>
      </c>
      <c r="C180" s="57" t="s">
        <v>199</v>
      </c>
      <c r="D180" s="59">
        <v>0</v>
      </c>
      <c r="E180" s="57" t="s">
        <v>199</v>
      </c>
      <c r="F180" s="59">
        <v>62.75</v>
      </c>
      <c r="G180" s="57" t="s">
        <v>199</v>
      </c>
      <c r="H180" s="59">
        <v>81.5</v>
      </c>
      <c r="I180" s="59">
        <v>70</v>
      </c>
      <c r="J180" s="57" t="s">
        <v>199</v>
      </c>
      <c r="K180" s="59">
        <v>192</v>
      </c>
      <c r="L180" s="57" t="s">
        <v>199</v>
      </c>
      <c r="M180" s="59">
        <v>0</v>
      </c>
      <c r="N180" s="59">
        <v>52.6</v>
      </c>
      <c r="O180" s="59">
        <v>15</v>
      </c>
      <c r="P180" s="59">
        <v>71</v>
      </c>
      <c r="Q180" s="59">
        <v>109</v>
      </c>
      <c r="R180" s="59">
        <v>0</v>
      </c>
      <c r="S180" s="59">
        <v>69</v>
      </c>
      <c r="T180" s="57" t="s">
        <v>199</v>
      </c>
      <c r="U180" s="59">
        <v>24.333333333333332</v>
      </c>
      <c r="V180" s="59">
        <v>44.5</v>
      </c>
      <c r="W180" s="59">
        <v>0</v>
      </c>
      <c r="X180" s="125"/>
      <c r="Y180" s="57" t="s">
        <v>199</v>
      </c>
      <c r="Z180" s="59">
        <v>38.5</v>
      </c>
      <c r="AA180" s="57" t="s">
        <v>199</v>
      </c>
      <c r="AB180" s="59">
        <v>19</v>
      </c>
      <c r="AC180" s="57" t="s">
        <v>199</v>
      </c>
    </row>
    <row r="181" spans="1:29" ht="42" customHeight="1">
      <c r="A181" s="137" t="s">
        <v>238</v>
      </c>
      <c r="B181" s="57" t="s">
        <v>199</v>
      </c>
      <c r="C181" s="57" t="s">
        <v>199</v>
      </c>
      <c r="D181" s="57" t="s">
        <v>199</v>
      </c>
      <c r="E181" s="57" t="s">
        <v>199</v>
      </c>
      <c r="F181" s="59">
        <v>15</v>
      </c>
      <c r="G181" s="57" t="s">
        <v>199</v>
      </c>
      <c r="H181" s="57" t="s">
        <v>199</v>
      </c>
      <c r="I181" s="57" t="s">
        <v>199</v>
      </c>
      <c r="J181" s="57" t="s">
        <v>199</v>
      </c>
      <c r="K181" s="57" t="s">
        <v>199</v>
      </c>
      <c r="L181" s="57" t="s">
        <v>199</v>
      </c>
      <c r="M181" s="57" t="s">
        <v>199</v>
      </c>
      <c r="N181" s="59">
        <v>104</v>
      </c>
      <c r="O181" s="57" t="s">
        <v>199</v>
      </c>
      <c r="P181" s="57" t="s">
        <v>199</v>
      </c>
      <c r="Q181" s="57" t="s">
        <v>199</v>
      </c>
      <c r="R181" s="59">
        <v>0</v>
      </c>
      <c r="S181" s="57" t="s">
        <v>199</v>
      </c>
      <c r="T181" s="57" t="s">
        <v>199</v>
      </c>
      <c r="U181" s="57" t="s">
        <v>199</v>
      </c>
      <c r="V181" s="57" t="s">
        <v>199</v>
      </c>
      <c r="W181" s="57" t="s">
        <v>199</v>
      </c>
      <c r="X181" s="57" t="s">
        <v>199</v>
      </c>
      <c r="Y181" s="125"/>
      <c r="Z181" s="57" t="s">
        <v>199</v>
      </c>
      <c r="AA181" s="59">
        <v>133</v>
      </c>
      <c r="AB181" s="57" t="s">
        <v>199</v>
      </c>
      <c r="AC181" s="59">
        <v>15</v>
      </c>
    </row>
    <row r="182" spans="1:29" ht="42" customHeight="1">
      <c r="A182" s="137" t="s">
        <v>318</v>
      </c>
      <c r="B182" s="57" t="s">
        <v>199</v>
      </c>
      <c r="C182" s="57" t="s">
        <v>199</v>
      </c>
      <c r="D182" s="57" t="s">
        <v>199</v>
      </c>
      <c r="E182" s="57" t="s">
        <v>199</v>
      </c>
      <c r="F182" s="59">
        <v>71</v>
      </c>
      <c r="G182" s="57" t="s">
        <v>199</v>
      </c>
      <c r="H182" s="57" t="s">
        <v>199</v>
      </c>
      <c r="I182" s="57" t="s">
        <v>199</v>
      </c>
      <c r="J182" s="57" t="s">
        <v>199</v>
      </c>
      <c r="K182" s="57" t="s">
        <v>199</v>
      </c>
      <c r="L182" s="57" t="s">
        <v>199</v>
      </c>
      <c r="M182" s="57" t="s">
        <v>199</v>
      </c>
      <c r="N182" s="59">
        <v>215</v>
      </c>
      <c r="O182" s="57" t="s">
        <v>199</v>
      </c>
      <c r="P182" s="59">
        <v>0</v>
      </c>
      <c r="Q182" s="59">
        <v>75</v>
      </c>
      <c r="R182" s="57" t="s">
        <v>199</v>
      </c>
      <c r="S182" s="57" t="s">
        <v>199</v>
      </c>
      <c r="T182" s="57" t="s">
        <v>199</v>
      </c>
      <c r="U182" s="59">
        <v>74</v>
      </c>
      <c r="V182" s="59">
        <v>90</v>
      </c>
      <c r="W182" s="59">
        <v>122</v>
      </c>
      <c r="X182" s="59">
        <v>233</v>
      </c>
      <c r="Y182" s="57" t="s">
        <v>199</v>
      </c>
      <c r="Z182" s="125"/>
      <c r="AA182" s="57" t="s">
        <v>199</v>
      </c>
      <c r="AB182" s="57" t="s">
        <v>199</v>
      </c>
      <c r="AC182" s="57" t="s">
        <v>199</v>
      </c>
    </row>
    <row r="183" spans="1:29" ht="42" customHeight="1">
      <c r="A183" s="137" t="s">
        <v>237</v>
      </c>
      <c r="B183" s="57" t="s">
        <v>199</v>
      </c>
      <c r="C183" s="57" t="s">
        <v>199</v>
      </c>
      <c r="D183" s="57" t="s">
        <v>199</v>
      </c>
      <c r="E183" s="57" t="s">
        <v>199</v>
      </c>
      <c r="F183" s="59">
        <v>0</v>
      </c>
      <c r="G183" s="57" t="s">
        <v>199</v>
      </c>
      <c r="H183" s="57" t="s">
        <v>199</v>
      </c>
      <c r="I183" s="57" t="s">
        <v>199</v>
      </c>
      <c r="J183" s="57" t="s">
        <v>199</v>
      </c>
      <c r="K183" s="59">
        <v>13</v>
      </c>
      <c r="L183" s="57" t="s">
        <v>199</v>
      </c>
      <c r="M183" s="57" t="s">
        <v>199</v>
      </c>
      <c r="N183" s="59">
        <v>0</v>
      </c>
      <c r="O183" s="57" t="s">
        <v>199</v>
      </c>
      <c r="P183" s="57" t="s">
        <v>199</v>
      </c>
      <c r="Q183" s="57" t="s">
        <v>199</v>
      </c>
      <c r="R183" s="57" t="s">
        <v>199</v>
      </c>
      <c r="S183" s="57" t="s">
        <v>199</v>
      </c>
      <c r="T183" s="57" t="s">
        <v>199</v>
      </c>
      <c r="U183" s="57" t="s">
        <v>199</v>
      </c>
      <c r="V183" s="57" t="s">
        <v>199</v>
      </c>
      <c r="W183" s="57" t="s">
        <v>199</v>
      </c>
      <c r="X183" s="57" t="s">
        <v>199</v>
      </c>
      <c r="Y183" s="59">
        <v>0</v>
      </c>
      <c r="Z183" s="57" t="s">
        <v>199</v>
      </c>
      <c r="AA183" s="125"/>
      <c r="AB183" s="57" t="s">
        <v>199</v>
      </c>
      <c r="AC183" s="59">
        <v>90</v>
      </c>
    </row>
    <row r="184" spans="1:29" ht="42" customHeight="1">
      <c r="A184" s="137" t="s">
        <v>241</v>
      </c>
      <c r="B184" s="57" t="s">
        <v>199</v>
      </c>
      <c r="C184" s="57" t="s">
        <v>199</v>
      </c>
      <c r="D184" s="57" t="s">
        <v>199</v>
      </c>
      <c r="E184" s="57" t="s">
        <v>199</v>
      </c>
      <c r="F184" s="59">
        <v>49</v>
      </c>
      <c r="G184" s="57" t="s">
        <v>199</v>
      </c>
      <c r="H184" s="59">
        <v>262</v>
      </c>
      <c r="I184" s="57" t="s">
        <v>199</v>
      </c>
      <c r="J184" s="57" t="s">
        <v>199</v>
      </c>
      <c r="K184" s="59">
        <v>104</v>
      </c>
      <c r="L184" s="57" t="s">
        <v>199</v>
      </c>
      <c r="M184" s="59">
        <v>210</v>
      </c>
      <c r="N184" s="57" t="s">
        <v>199</v>
      </c>
      <c r="O184" s="59">
        <v>278.5</v>
      </c>
      <c r="P184" s="59">
        <v>134.5</v>
      </c>
      <c r="Q184" s="57" t="s">
        <v>199</v>
      </c>
      <c r="R184" s="59">
        <v>193</v>
      </c>
      <c r="S184" s="57" t="s">
        <v>199</v>
      </c>
      <c r="T184" s="57" t="s">
        <v>199</v>
      </c>
      <c r="U184" s="57" t="s">
        <v>199</v>
      </c>
      <c r="V184" s="59">
        <v>87</v>
      </c>
      <c r="W184" s="57" t="s">
        <v>199</v>
      </c>
      <c r="X184" s="59">
        <v>130.66666666666666</v>
      </c>
      <c r="Y184" s="57" t="s">
        <v>199</v>
      </c>
      <c r="Z184" s="57" t="s">
        <v>199</v>
      </c>
      <c r="AA184" s="57" t="s">
        <v>199</v>
      </c>
      <c r="AB184" s="125"/>
      <c r="AC184" s="57" t="s">
        <v>199</v>
      </c>
    </row>
    <row r="185" spans="1:29" ht="42" customHeight="1">
      <c r="A185" s="137" t="s">
        <v>239</v>
      </c>
      <c r="B185" s="57" t="s">
        <v>199</v>
      </c>
      <c r="C185" s="57" t="s">
        <v>199</v>
      </c>
      <c r="D185" s="57" t="s">
        <v>199</v>
      </c>
      <c r="E185" s="57" t="s">
        <v>199</v>
      </c>
      <c r="F185" s="59">
        <v>154.5</v>
      </c>
      <c r="G185" s="57" t="s">
        <v>199</v>
      </c>
      <c r="H185" s="57" t="s">
        <v>199</v>
      </c>
      <c r="I185" s="57" t="s">
        <v>199</v>
      </c>
      <c r="J185" s="57" t="s">
        <v>199</v>
      </c>
      <c r="K185" s="57" t="s">
        <v>199</v>
      </c>
      <c r="L185" s="57" t="s">
        <v>199</v>
      </c>
      <c r="M185" s="57" t="s">
        <v>199</v>
      </c>
      <c r="N185" s="59">
        <v>75</v>
      </c>
      <c r="O185" s="57" t="s">
        <v>199</v>
      </c>
      <c r="P185" s="57" t="s">
        <v>199</v>
      </c>
      <c r="Q185" s="57" t="s">
        <v>199</v>
      </c>
      <c r="R185" s="57" t="s">
        <v>199</v>
      </c>
      <c r="S185" s="57" t="s">
        <v>199</v>
      </c>
      <c r="T185" s="57" t="s">
        <v>199</v>
      </c>
      <c r="U185" s="57" t="s">
        <v>199</v>
      </c>
      <c r="V185" s="59">
        <v>15</v>
      </c>
      <c r="W185" s="59">
        <v>149</v>
      </c>
      <c r="X185" s="57" t="s">
        <v>199</v>
      </c>
      <c r="Y185" s="59">
        <v>236</v>
      </c>
      <c r="Z185" s="57" t="s">
        <v>199</v>
      </c>
      <c r="AA185" s="59">
        <v>72</v>
      </c>
      <c r="AB185" s="57" t="s">
        <v>199</v>
      </c>
      <c r="AC185" s="125"/>
    </row>
    <row r="187" spans="1:29" ht="42" customHeight="1">
      <c r="A187" s="180" t="s">
        <v>141</v>
      </c>
      <c r="B187" s="180"/>
      <c r="C187" s="180"/>
      <c r="D187" s="180"/>
      <c r="E187" s="180"/>
      <c r="F187" s="180"/>
      <c r="G187" s="180"/>
      <c r="H187" s="180"/>
      <c r="I187" s="180"/>
      <c r="J187" s="180"/>
      <c r="K187" s="180"/>
      <c r="L187" s="180"/>
      <c r="M187" s="180"/>
      <c r="N187" s="180"/>
      <c r="O187" s="180"/>
      <c r="P187" s="180"/>
      <c r="Q187" s="180"/>
      <c r="R187" s="180"/>
      <c r="S187" s="180"/>
      <c r="T187" s="180"/>
      <c r="U187" s="180"/>
      <c r="V187" s="180"/>
      <c r="W187" s="180"/>
      <c r="X187" s="180"/>
      <c r="Y187" s="180"/>
      <c r="Z187" s="180"/>
      <c r="AA187" s="180"/>
      <c r="AB187" s="180"/>
      <c r="AC187" s="180"/>
    </row>
    <row r="188" spans="1:29" ht="42" customHeight="1">
      <c r="B188" s="131" t="s">
        <v>270</v>
      </c>
      <c r="C188" s="131" t="s">
        <v>272</v>
      </c>
      <c r="D188" s="131" t="s">
        <v>271</v>
      </c>
      <c r="E188" s="131" t="s">
        <v>335</v>
      </c>
      <c r="F188" s="131" t="s">
        <v>109</v>
      </c>
      <c r="G188" s="131" t="s">
        <v>307</v>
      </c>
      <c r="H188" s="131" t="s">
        <v>153</v>
      </c>
      <c r="I188" s="131" t="s">
        <v>193</v>
      </c>
      <c r="J188" s="131" t="s">
        <v>191</v>
      </c>
      <c r="K188" s="131" t="s">
        <v>240</v>
      </c>
      <c r="L188" s="131" t="s">
        <v>336</v>
      </c>
      <c r="M188" s="131" t="s">
        <v>246</v>
      </c>
      <c r="N188" s="131" t="s">
        <v>91</v>
      </c>
      <c r="O188" s="131" t="s">
        <v>245</v>
      </c>
      <c r="P188" s="131" t="s">
        <v>96</v>
      </c>
      <c r="Q188" s="131" t="s">
        <v>194</v>
      </c>
      <c r="R188" s="131" t="s">
        <v>236</v>
      </c>
      <c r="S188" s="131" t="s">
        <v>273</v>
      </c>
      <c r="T188" s="131" t="s">
        <v>274</v>
      </c>
      <c r="U188" s="131" t="s">
        <v>317</v>
      </c>
      <c r="V188" s="131" t="s">
        <v>88</v>
      </c>
      <c r="W188" s="131" t="s">
        <v>192</v>
      </c>
      <c r="X188" s="131" t="s">
        <v>106</v>
      </c>
      <c r="Y188" s="131" t="s">
        <v>238</v>
      </c>
      <c r="Z188" s="131" t="s">
        <v>318</v>
      </c>
      <c r="AA188" s="131" t="s">
        <v>237</v>
      </c>
      <c r="AB188" s="131" t="s">
        <v>241</v>
      </c>
      <c r="AC188" s="131" t="s">
        <v>239</v>
      </c>
    </row>
    <row r="189" spans="1:29" ht="42" customHeight="1">
      <c r="A189" s="137" t="s">
        <v>270</v>
      </c>
      <c r="B189" s="125"/>
      <c r="C189" s="57" t="s">
        <v>199</v>
      </c>
      <c r="D189" s="60">
        <v>-258</v>
      </c>
      <c r="E189" s="57" t="s">
        <v>199</v>
      </c>
      <c r="F189" s="60">
        <v>-49</v>
      </c>
      <c r="G189" s="57" t="s">
        <v>199</v>
      </c>
      <c r="H189" s="57" t="s">
        <v>199</v>
      </c>
      <c r="I189" s="57" t="s">
        <v>199</v>
      </c>
      <c r="J189" s="57" t="s">
        <v>199</v>
      </c>
      <c r="K189" s="57" t="s">
        <v>199</v>
      </c>
      <c r="L189" s="57" t="s">
        <v>199</v>
      </c>
      <c r="M189" s="57" t="s">
        <v>199</v>
      </c>
      <c r="N189" s="57" t="s">
        <v>199</v>
      </c>
      <c r="O189" s="57" t="s">
        <v>199</v>
      </c>
      <c r="P189" s="57" t="s">
        <v>199</v>
      </c>
      <c r="Q189" s="60">
        <v>-40</v>
      </c>
      <c r="R189" s="57" t="s">
        <v>199</v>
      </c>
      <c r="S189" s="60">
        <v>21</v>
      </c>
      <c r="T189" s="57" t="s">
        <v>199</v>
      </c>
      <c r="U189" s="57" t="s">
        <v>199</v>
      </c>
      <c r="V189" s="57" t="s">
        <v>199</v>
      </c>
      <c r="W189" s="57" t="s">
        <v>199</v>
      </c>
      <c r="X189" s="60">
        <v>-163</v>
      </c>
      <c r="Y189" s="57" t="s">
        <v>199</v>
      </c>
      <c r="Z189" s="57" t="s">
        <v>199</v>
      </c>
      <c r="AA189" s="57" t="s">
        <v>199</v>
      </c>
      <c r="AB189" s="57" t="s">
        <v>199</v>
      </c>
      <c r="AC189" s="57" t="s">
        <v>199</v>
      </c>
    </row>
    <row r="190" spans="1:29" ht="42" customHeight="1">
      <c r="A190" s="137" t="s">
        <v>272</v>
      </c>
      <c r="B190" s="57" t="s">
        <v>199</v>
      </c>
      <c r="C190" s="125"/>
      <c r="D190" s="57" t="s">
        <v>199</v>
      </c>
      <c r="E190" s="57" t="s">
        <v>199</v>
      </c>
      <c r="F190" s="57" t="s">
        <v>199</v>
      </c>
      <c r="G190" s="60">
        <v>-180</v>
      </c>
      <c r="H190" s="57" t="s">
        <v>199</v>
      </c>
      <c r="I190" s="57" t="s">
        <v>199</v>
      </c>
      <c r="J190" s="57" t="s">
        <v>199</v>
      </c>
      <c r="K190" s="57" t="s">
        <v>199</v>
      </c>
      <c r="L190" s="57" t="s">
        <v>199</v>
      </c>
      <c r="M190" s="57" t="s">
        <v>199</v>
      </c>
      <c r="N190" s="60">
        <v>-274</v>
      </c>
      <c r="O190" s="57" t="s">
        <v>199</v>
      </c>
      <c r="P190" s="60">
        <v>-135</v>
      </c>
      <c r="Q190" s="57" t="s">
        <v>199</v>
      </c>
      <c r="R190" s="57" t="s">
        <v>199</v>
      </c>
      <c r="S190" s="57" t="s">
        <v>199</v>
      </c>
      <c r="T190" s="60">
        <v>-21</v>
      </c>
      <c r="U190" s="57" t="s">
        <v>199</v>
      </c>
      <c r="V190" s="57" t="s">
        <v>199</v>
      </c>
      <c r="W190" s="57" t="s">
        <v>199</v>
      </c>
      <c r="X190" s="57" t="s">
        <v>199</v>
      </c>
      <c r="Y190" s="57" t="s">
        <v>199</v>
      </c>
      <c r="Z190" s="57" t="s">
        <v>199</v>
      </c>
      <c r="AA190" s="57" t="s">
        <v>199</v>
      </c>
      <c r="AB190" s="57" t="s">
        <v>199</v>
      </c>
      <c r="AC190" s="57" t="s">
        <v>199</v>
      </c>
    </row>
    <row r="191" spans="1:29" ht="42" customHeight="1">
      <c r="A191" s="137" t="s">
        <v>271</v>
      </c>
      <c r="B191" s="60">
        <v>258</v>
      </c>
      <c r="C191" s="57" t="s">
        <v>199</v>
      </c>
      <c r="D191" s="125"/>
      <c r="E191" s="57" t="s">
        <v>199</v>
      </c>
      <c r="F191" s="60">
        <v>-80</v>
      </c>
      <c r="G191" s="57" t="s">
        <v>199</v>
      </c>
      <c r="H191" s="57" t="s">
        <v>199</v>
      </c>
      <c r="I191" s="57" t="s">
        <v>199</v>
      </c>
      <c r="J191" s="57" t="s">
        <v>199</v>
      </c>
      <c r="K191" s="57" t="s">
        <v>199</v>
      </c>
      <c r="L191" s="57" t="s">
        <v>199</v>
      </c>
      <c r="M191" s="57" t="s">
        <v>199</v>
      </c>
      <c r="N191" s="60">
        <v>-273</v>
      </c>
      <c r="O191" s="57" t="s">
        <v>199</v>
      </c>
      <c r="P191" s="57" t="s">
        <v>199</v>
      </c>
      <c r="Q191" s="60">
        <v>-32</v>
      </c>
      <c r="R191" s="57" t="s">
        <v>199</v>
      </c>
      <c r="S191" s="60">
        <v>-122</v>
      </c>
      <c r="T191" s="57" t="s">
        <v>199</v>
      </c>
      <c r="U191" s="57" t="s">
        <v>199</v>
      </c>
      <c r="V191" s="57" t="s">
        <v>199</v>
      </c>
      <c r="W191" s="57" t="s">
        <v>199</v>
      </c>
      <c r="X191" s="60">
        <v>62</v>
      </c>
      <c r="Y191" s="57" t="s">
        <v>199</v>
      </c>
      <c r="Z191" s="57" t="s">
        <v>199</v>
      </c>
      <c r="AA191" s="57" t="s">
        <v>199</v>
      </c>
      <c r="AB191" s="57" t="s">
        <v>199</v>
      </c>
      <c r="AC191" s="57" t="s">
        <v>199</v>
      </c>
    </row>
    <row r="192" spans="1:29" ht="42" customHeight="1">
      <c r="A192" s="137" t="s">
        <v>335</v>
      </c>
      <c r="B192" s="57" t="s">
        <v>199</v>
      </c>
      <c r="C192" s="57" t="s">
        <v>199</v>
      </c>
      <c r="D192" s="57" t="s">
        <v>199</v>
      </c>
      <c r="E192" s="125"/>
      <c r="F192" s="60">
        <v>-35</v>
      </c>
      <c r="G192" s="57" t="s">
        <v>199</v>
      </c>
      <c r="H192" s="57" t="s">
        <v>199</v>
      </c>
      <c r="I192" s="57" t="s">
        <v>199</v>
      </c>
      <c r="J192" s="60">
        <v>275</v>
      </c>
      <c r="K192" s="57" t="s">
        <v>199</v>
      </c>
      <c r="L192" s="60">
        <v>34</v>
      </c>
      <c r="M192" s="57" t="s">
        <v>199</v>
      </c>
      <c r="N192" s="60">
        <v>-304</v>
      </c>
      <c r="O192" s="57" t="s">
        <v>199</v>
      </c>
      <c r="P192" s="57" t="s">
        <v>199</v>
      </c>
      <c r="Q192" s="57" t="s">
        <v>199</v>
      </c>
      <c r="R192" s="57" t="s">
        <v>199</v>
      </c>
      <c r="S192" s="57" t="s">
        <v>199</v>
      </c>
      <c r="T192" s="57" t="s">
        <v>199</v>
      </c>
      <c r="U192" s="57" t="s">
        <v>199</v>
      </c>
      <c r="V192" s="57" t="s">
        <v>199</v>
      </c>
      <c r="W192" s="57" t="s">
        <v>199</v>
      </c>
      <c r="X192" s="57" t="s">
        <v>199</v>
      </c>
      <c r="Y192" s="57" t="s">
        <v>199</v>
      </c>
      <c r="Z192" s="57" t="s">
        <v>199</v>
      </c>
      <c r="AA192" s="57" t="s">
        <v>199</v>
      </c>
      <c r="AB192" s="57" t="s">
        <v>199</v>
      </c>
      <c r="AC192" s="57" t="s">
        <v>199</v>
      </c>
    </row>
    <row r="193" spans="1:29" ht="42" customHeight="1">
      <c r="A193" s="137" t="s">
        <v>109</v>
      </c>
      <c r="B193" s="60">
        <v>49</v>
      </c>
      <c r="C193" s="57" t="s">
        <v>199</v>
      </c>
      <c r="D193" s="60">
        <v>80</v>
      </c>
      <c r="E193" s="60">
        <v>35</v>
      </c>
      <c r="F193" s="125"/>
      <c r="G193" s="57" t="s">
        <v>199</v>
      </c>
      <c r="H193" s="60">
        <v>-12</v>
      </c>
      <c r="I193" s="60">
        <v>60</v>
      </c>
      <c r="J193" s="60">
        <v>-127</v>
      </c>
      <c r="K193" s="57" t="s">
        <v>199</v>
      </c>
      <c r="L193" s="60">
        <v>100</v>
      </c>
      <c r="M193" s="57" t="s">
        <v>199</v>
      </c>
      <c r="N193" s="60">
        <v>-139</v>
      </c>
      <c r="O193" s="57" t="s">
        <v>199</v>
      </c>
      <c r="P193" s="60">
        <v>34</v>
      </c>
      <c r="Q193" s="60">
        <v>35.5</v>
      </c>
      <c r="R193" s="57" t="s">
        <v>199</v>
      </c>
      <c r="S193" s="60">
        <v>-60</v>
      </c>
      <c r="T193" s="60">
        <v>-130</v>
      </c>
      <c r="U193" s="60">
        <v>-23.5</v>
      </c>
      <c r="V193" s="60">
        <v>-95.2</v>
      </c>
      <c r="W193" s="60">
        <v>53.5</v>
      </c>
      <c r="X193" s="60">
        <v>-35</v>
      </c>
      <c r="Y193" s="60">
        <v>-15</v>
      </c>
      <c r="Z193" s="60">
        <v>-71</v>
      </c>
      <c r="AA193" s="60">
        <v>42</v>
      </c>
      <c r="AB193" s="60">
        <v>-35</v>
      </c>
      <c r="AC193" s="60">
        <v>-51</v>
      </c>
    </row>
    <row r="194" spans="1:29" ht="42" customHeight="1">
      <c r="A194" s="137" t="s">
        <v>307</v>
      </c>
      <c r="B194" s="57" t="s">
        <v>199</v>
      </c>
      <c r="C194" s="60">
        <v>180</v>
      </c>
      <c r="D194" s="57" t="s">
        <v>199</v>
      </c>
      <c r="E194" s="57" t="s">
        <v>199</v>
      </c>
      <c r="F194" s="57" t="s">
        <v>199</v>
      </c>
      <c r="G194" s="125"/>
      <c r="H194" s="57" t="s">
        <v>199</v>
      </c>
      <c r="I194" s="57" t="s">
        <v>199</v>
      </c>
      <c r="J194" s="57" t="s">
        <v>199</v>
      </c>
      <c r="K194" s="57" t="s">
        <v>199</v>
      </c>
      <c r="L194" s="57" t="s">
        <v>199</v>
      </c>
      <c r="M194" s="57" t="s">
        <v>199</v>
      </c>
      <c r="N194" s="60">
        <v>-57</v>
      </c>
      <c r="O194" s="57" t="s">
        <v>199</v>
      </c>
      <c r="P194" s="60">
        <v>99</v>
      </c>
      <c r="Q194" s="60">
        <v>-59</v>
      </c>
      <c r="R194" s="57" t="s">
        <v>199</v>
      </c>
      <c r="S194" s="57" t="s">
        <v>199</v>
      </c>
      <c r="T194" s="60">
        <v>15</v>
      </c>
      <c r="U194" s="57" t="s">
        <v>199</v>
      </c>
      <c r="V194" s="57" t="s">
        <v>199</v>
      </c>
      <c r="W194" s="57" t="s">
        <v>199</v>
      </c>
      <c r="X194" s="57" t="s">
        <v>199</v>
      </c>
      <c r="Y194" s="57" t="s">
        <v>199</v>
      </c>
      <c r="Z194" s="57" t="s">
        <v>199</v>
      </c>
      <c r="AA194" s="57" t="s">
        <v>199</v>
      </c>
      <c r="AB194" s="57" t="s">
        <v>199</v>
      </c>
      <c r="AC194" s="57" t="s">
        <v>199</v>
      </c>
    </row>
    <row r="195" spans="1:29" ht="42" customHeight="1">
      <c r="A195" s="137" t="s">
        <v>153</v>
      </c>
      <c r="B195" s="57" t="s">
        <v>199</v>
      </c>
      <c r="C195" s="57" t="s">
        <v>199</v>
      </c>
      <c r="D195" s="57" t="s">
        <v>199</v>
      </c>
      <c r="E195" s="57" t="s">
        <v>199</v>
      </c>
      <c r="F195" s="60">
        <v>12</v>
      </c>
      <c r="G195" s="57" t="s">
        <v>199</v>
      </c>
      <c r="H195" s="125"/>
      <c r="I195" s="60">
        <v>-14</v>
      </c>
      <c r="J195" s="57" t="s">
        <v>199</v>
      </c>
      <c r="K195" s="57" t="s">
        <v>199</v>
      </c>
      <c r="L195" s="57" t="s">
        <v>199</v>
      </c>
      <c r="M195" s="60">
        <v>-335</v>
      </c>
      <c r="N195" s="57" t="s">
        <v>199</v>
      </c>
      <c r="O195" s="60">
        <v>-32</v>
      </c>
      <c r="P195" s="60">
        <v>156</v>
      </c>
      <c r="Q195" s="57" t="s">
        <v>199</v>
      </c>
      <c r="R195" s="57" t="s">
        <v>199</v>
      </c>
      <c r="S195" s="57" t="s">
        <v>199</v>
      </c>
      <c r="T195" s="57" t="s">
        <v>199</v>
      </c>
      <c r="U195" s="57" t="s">
        <v>199</v>
      </c>
      <c r="V195" s="60">
        <v>-197</v>
      </c>
      <c r="W195" s="57" t="s">
        <v>199</v>
      </c>
      <c r="X195" s="60">
        <v>-26.5</v>
      </c>
      <c r="Y195" s="57" t="s">
        <v>199</v>
      </c>
      <c r="Z195" s="57" t="s">
        <v>199</v>
      </c>
      <c r="AA195" s="57" t="s">
        <v>199</v>
      </c>
      <c r="AB195" s="60">
        <v>-244</v>
      </c>
      <c r="AC195" s="57" t="s">
        <v>199</v>
      </c>
    </row>
    <row r="196" spans="1:29" ht="42" customHeight="1">
      <c r="A196" s="137" t="s">
        <v>193</v>
      </c>
      <c r="B196" s="57" t="s">
        <v>199</v>
      </c>
      <c r="C196" s="57" t="s">
        <v>199</v>
      </c>
      <c r="D196" s="57" t="s">
        <v>199</v>
      </c>
      <c r="E196" s="57" t="s">
        <v>199</v>
      </c>
      <c r="F196" s="60">
        <v>-60</v>
      </c>
      <c r="G196" s="57" t="s">
        <v>199</v>
      </c>
      <c r="H196" s="60">
        <v>14</v>
      </c>
      <c r="I196" s="125"/>
      <c r="J196" s="57" t="s">
        <v>199</v>
      </c>
      <c r="K196" s="57" t="s">
        <v>199</v>
      </c>
      <c r="L196" s="57" t="s">
        <v>199</v>
      </c>
      <c r="M196" s="57" t="s">
        <v>199</v>
      </c>
      <c r="N196" s="60">
        <v>-256</v>
      </c>
      <c r="O196" s="57" t="s">
        <v>199</v>
      </c>
      <c r="P196" s="60">
        <v>-221</v>
      </c>
      <c r="Q196" s="57" t="s">
        <v>199</v>
      </c>
      <c r="R196" s="57" t="s">
        <v>199</v>
      </c>
      <c r="S196" s="57" t="s">
        <v>199</v>
      </c>
      <c r="T196" s="57" t="s">
        <v>199</v>
      </c>
      <c r="U196" s="57" t="s">
        <v>199</v>
      </c>
      <c r="V196" s="60">
        <v>-55</v>
      </c>
      <c r="W196" s="57" t="s">
        <v>199</v>
      </c>
      <c r="X196" s="60">
        <v>-57</v>
      </c>
      <c r="Y196" s="57" t="s">
        <v>199</v>
      </c>
      <c r="Z196" s="57" t="s">
        <v>199</v>
      </c>
      <c r="AA196" s="57" t="s">
        <v>199</v>
      </c>
      <c r="AB196" s="57" t="s">
        <v>199</v>
      </c>
      <c r="AC196" s="57" t="s">
        <v>199</v>
      </c>
    </row>
    <row r="197" spans="1:29" ht="42" customHeight="1">
      <c r="A197" s="137" t="s">
        <v>191</v>
      </c>
      <c r="B197" s="57" t="s">
        <v>199</v>
      </c>
      <c r="C197" s="57" t="s">
        <v>199</v>
      </c>
      <c r="D197" s="57" t="s">
        <v>199</v>
      </c>
      <c r="E197" s="60">
        <v>-275</v>
      </c>
      <c r="F197" s="60">
        <v>127</v>
      </c>
      <c r="G197" s="57" t="s">
        <v>199</v>
      </c>
      <c r="H197" s="57" t="s">
        <v>199</v>
      </c>
      <c r="I197" s="57" t="s">
        <v>199</v>
      </c>
      <c r="J197" s="125"/>
      <c r="K197" s="57" t="s">
        <v>199</v>
      </c>
      <c r="L197" s="60">
        <v>0</v>
      </c>
      <c r="M197" s="57" t="s">
        <v>199</v>
      </c>
      <c r="N197" s="60">
        <v>-265.33333333333331</v>
      </c>
      <c r="O197" s="57" t="s">
        <v>199</v>
      </c>
      <c r="P197" s="60">
        <v>54</v>
      </c>
      <c r="Q197" s="60">
        <v>1</v>
      </c>
      <c r="R197" s="57" t="s">
        <v>199</v>
      </c>
      <c r="S197" s="57" t="s">
        <v>199</v>
      </c>
      <c r="T197" s="57" t="s">
        <v>199</v>
      </c>
      <c r="U197" s="57" t="s">
        <v>199</v>
      </c>
      <c r="V197" s="60">
        <v>17</v>
      </c>
      <c r="W197" s="60">
        <v>50</v>
      </c>
      <c r="X197" s="57" t="s">
        <v>199</v>
      </c>
      <c r="Y197" s="57" t="s">
        <v>199</v>
      </c>
      <c r="Z197" s="57" t="s">
        <v>199</v>
      </c>
      <c r="AA197" s="57" t="s">
        <v>199</v>
      </c>
      <c r="AB197" s="57" t="s">
        <v>199</v>
      </c>
      <c r="AC197" s="57" t="s">
        <v>199</v>
      </c>
    </row>
    <row r="198" spans="1:29" ht="42" customHeight="1">
      <c r="A198" s="137" t="s">
        <v>240</v>
      </c>
      <c r="B198" s="57" t="s">
        <v>199</v>
      </c>
      <c r="C198" s="57" t="s">
        <v>199</v>
      </c>
      <c r="D198" s="57" t="s">
        <v>199</v>
      </c>
      <c r="E198" s="57" t="s">
        <v>199</v>
      </c>
      <c r="F198" s="57" t="s">
        <v>199</v>
      </c>
      <c r="G198" s="57" t="s">
        <v>199</v>
      </c>
      <c r="H198" s="57" t="s">
        <v>199</v>
      </c>
      <c r="I198" s="57" t="s">
        <v>199</v>
      </c>
      <c r="J198" s="57" t="s">
        <v>199</v>
      </c>
      <c r="K198" s="125"/>
      <c r="L198" s="57" t="s">
        <v>199</v>
      </c>
      <c r="M198" s="57" t="s">
        <v>199</v>
      </c>
      <c r="N198" s="57" t="s">
        <v>199</v>
      </c>
      <c r="O198" s="57" t="s">
        <v>199</v>
      </c>
      <c r="P198" s="60">
        <v>16</v>
      </c>
      <c r="Q198" s="57" t="s">
        <v>199</v>
      </c>
      <c r="R198" s="60">
        <v>-27.5</v>
      </c>
      <c r="S198" s="57" t="s">
        <v>199</v>
      </c>
      <c r="T198" s="57" t="s">
        <v>199</v>
      </c>
      <c r="U198" s="57" t="s">
        <v>199</v>
      </c>
      <c r="V198" s="57" t="s">
        <v>199</v>
      </c>
      <c r="W198" s="57" t="s">
        <v>199</v>
      </c>
      <c r="X198" s="60">
        <v>-26</v>
      </c>
      <c r="Y198" s="57" t="s">
        <v>199</v>
      </c>
      <c r="Z198" s="57" t="s">
        <v>199</v>
      </c>
      <c r="AA198" s="60">
        <v>138</v>
      </c>
      <c r="AB198" s="60">
        <v>3</v>
      </c>
      <c r="AC198" s="57" t="s">
        <v>199</v>
      </c>
    </row>
    <row r="199" spans="1:29" ht="42" customHeight="1">
      <c r="A199" s="137" t="s">
        <v>336</v>
      </c>
      <c r="B199" s="57" t="s">
        <v>199</v>
      </c>
      <c r="C199" s="57" t="s">
        <v>199</v>
      </c>
      <c r="D199" s="57" t="s">
        <v>199</v>
      </c>
      <c r="E199" s="60">
        <v>-34</v>
      </c>
      <c r="F199" s="60">
        <v>-100</v>
      </c>
      <c r="G199" s="57" t="s">
        <v>199</v>
      </c>
      <c r="H199" s="57" t="s">
        <v>199</v>
      </c>
      <c r="I199" s="57" t="s">
        <v>199</v>
      </c>
      <c r="J199" s="60">
        <v>0</v>
      </c>
      <c r="K199" s="57" t="s">
        <v>199</v>
      </c>
      <c r="L199" s="125"/>
      <c r="M199" s="57" t="s">
        <v>199</v>
      </c>
      <c r="N199" s="60">
        <v>-200</v>
      </c>
      <c r="O199" s="57" t="s">
        <v>199</v>
      </c>
      <c r="P199" s="57" t="s">
        <v>199</v>
      </c>
      <c r="Q199" s="57" t="s">
        <v>199</v>
      </c>
      <c r="R199" s="57" t="s">
        <v>199</v>
      </c>
      <c r="S199" s="57" t="s">
        <v>199</v>
      </c>
      <c r="T199" s="57" t="s">
        <v>199</v>
      </c>
      <c r="U199" s="57" t="s">
        <v>199</v>
      </c>
      <c r="V199" s="57" t="s">
        <v>199</v>
      </c>
      <c r="W199" s="57" t="s">
        <v>199</v>
      </c>
      <c r="X199" s="57" t="s">
        <v>199</v>
      </c>
      <c r="Y199" s="57" t="s">
        <v>199</v>
      </c>
      <c r="Z199" s="57" t="s">
        <v>199</v>
      </c>
      <c r="AA199" s="57" t="s">
        <v>199</v>
      </c>
      <c r="AB199" s="57" t="s">
        <v>199</v>
      </c>
      <c r="AC199" s="57" t="s">
        <v>199</v>
      </c>
    </row>
    <row r="200" spans="1:29" ht="42" customHeight="1">
      <c r="A200" s="137" t="s">
        <v>246</v>
      </c>
      <c r="B200" s="57" t="s">
        <v>199</v>
      </c>
      <c r="C200" s="57" t="s">
        <v>199</v>
      </c>
      <c r="D200" s="57" t="s">
        <v>199</v>
      </c>
      <c r="E200" s="57" t="s">
        <v>199</v>
      </c>
      <c r="F200" s="57" t="s">
        <v>199</v>
      </c>
      <c r="G200" s="57" t="s">
        <v>199</v>
      </c>
      <c r="H200" s="60">
        <v>335</v>
      </c>
      <c r="I200" s="57" t="s">
        <v>199</v>
      </c>
      <c r="J200" s="57" t="s">
        <v>199</v>
      </c>
      <c r="K200" s="57" t="s">
        <v>199</v>
      </c>
      <c r="L200" s="57" t="s">
        <v>199</v>
      </c>
      <c r="M200" s="125"/>
      <c r="N200" s="57" t="s">
        <v>199</v>
      </c>
      <c r="O200" s="60">
        <v>-3</v>
      </c>
      <c r="P200" s="60">
        <v>85</v>
      </c>
      <c r="Q200" s="57" t="s">
        <v>199</v>
      </c>
      <c r="R200" s="57" t="s">
        <v>199</v>
      </c>
      <c r="S200" s="57" t="s">
        <v>199</v>
      </c>
      <c r="T200" s="57" t="s">
        <v>199</v>
      </c>
      <c r="U200" s="57" t="s">
        <v>199</v>
      </c>
      <c r="V200" s="57" t="s">
        <v>199</v>
      </c>
      <c r="W200" s="57" t="s">
        <v>199</v>
      </c>
      <c r="X200" s="60">
        <v>367</v>
      </c>
      <c r="Y200" s="57" t="s">
        <v>199</v>
      </c>
      <c r="Z200" s="57" t="s">
        <v>199</v>
      </c>
      <c r="AA200" s="57" t="s">
        <v>199</v>
      </c>
      <c r="AB200" s="60">
        <v>-78</v>
      </c>
      <c r="AC200" s="57" t="s">
        <v>199</v>
      </c>
    </row>
    <row r="201" spans="1:29" ht="42" customHeight="1">
      <c r="A201" s="137" t="s">
        <v>91</v>
      </c>
      <c r="B201" s="57" t="s">
        <v>199</v>
      </c>
      <c r="C201" s="60">
        <v>274</v>
      </c>
      <c r="D201" s="60">
        <v>273</v>
      </c>
      <c r="E201" s="60">
        <v>304</v>
      </c>
      <c r="F201" s="60">
        <v>139</v>
      </c>
      <c r="G201" s="60">
        <v>57</v>
      </c>
      <c r="H201" s="57" t="s">
        <v>199</v>
      </c>
      <c r="I201" s="60">
        <v>256</v>
      </c>
      <c r="J201" s="60">
        <v>265.33333333333331</v>
      </c>
      <c r="K201" s="57" t="s">
        <v>199</v>
      </c>
      <c r="L201" s="60">
        <v>200</v>
      </c>
      <c r="M201" s="57" t="s">
        <v>199</v>
      </c>
      <c r="N201" s="125"/>
      <c r="O201" s="60">
        <v>311</v>
      </c>
      <c r="P201" s="60">
        <v>127.6</v>
      </c>
      <c r="Q201" s="60">
        <v>183.5</v>
      </c>
      <c r="R201" s="57" t="s">
        <v>199</v>
      </c>
      <c r="S201" s="57" t="s">
        <v>199</v>
      </c>
      <c r="T201" s="60">
        <v>48</v>
      </c>
      <c r="U201" s="60">
        <v>232</v>
      </c>
      <c r="V201" s="60">
        <v>-51.5</v>
      </c>
      <c r="W201" s="60">
        <v>150.5</v>
      </c>
      <c r="X201" s="60">
        <v>81.2</v>
      </c>
      <c r="Y201" s="60">
        <v>197</v>
      </c>
      <c r="Z201" s="88">
        <v>390</v>
      </c>
      <c r="AA201" s="60">
        <v>113</v>
      </c>
      <c r="AB201" s="57" t="s">
        <v>199</v>
      </c>
      <c r="AC201" s="60">
        <v>149.5</v>
      </c>
    </row>
    <row r="202" spans="1:29" ht="42" customHeight="1">
      <c r="A202" s="137" t="s">
        <v>245</v>
      </c>
      <c r="B202" s="57" t="s">
        <v>199</v>
      </c>
      <c r="C202" s="57" t="s">
        <v>199</v>
      </c>
      <c r="D202" s="57" t="s">
        <v>199</v>
      </c>
      <c r="E202" s="57" t="s">
        <v>199</v>
      </c>
      <c r="F202" s="57" t="s">
        <v>199</v>
      </c>
      <c r="G202" s="57" t="s">
        <v>199</v>
      </c>
      <c r="H202" s="60">
        <v>32</v>
      </c>
      <c r="I202" s="57" t="s">
        <v>199</v>
      </c>
      <c r="J202" s="57" t="s">
        <v>199</v>
      </c>
      <c r="K202" s="57" t="s">
        <v>199</v>
      </c>
      <c r="L202" s="57" t="s">
        <v>199</v>
      </c>
      <c r="M202" s="60">
        <v>3</v>
      </c>
      <c r="N202" s="60">
        <v>-311</v>
      </c>
      <c r="O202" s="125"/>
      <c r="P202" s="60">
        <v>9</v>
      </c>
      <c r="Q202" s="57" t="s">
        <v>199</v>
      </c>
      <c r="R202" s="57" t="s">
        <v>199</v>
      </c>
      <c r="S202" s="57" t="s">
        <v>199</v>
      </c>
      <c r="T202" s="57" t="s">
        <v>199</v>
      </c>
      <c r="U202" s="57" t="s">
        <v>199</v>
      </c>
      <c r="V202" s="57" t="s">
        <v>199</v>
      </c>
      <c r="W202" s="57" t="s">
        <v>199</v>
      </c>
      <c r="X202" s="60">
        <v>10</v>
      </c>
      <c r="Y202" s="57" t="s">
        <v>199</v>
      </c>
      <c r="Z202" s="57" t="s">
        <v>199</v>
      </c>
      <c r="AA202" s="57" t="s">
        <v>199</v>
      </c>
      <c r="AB202" s="60">
        <v>-242</v>
      </c>
      <c r="AC202" s="57" t="s">
        <v>199</v>
      </c>
    </row>
    <row r="203" spans="1:29" ht="42" customHeight="1">
      <c r="A203" s="137" t="s">
        <v>96</v>
      </c>
      <c r="B203" s="57" t="s">
        <v>199</v>
      </c>
      <c r="C203" s="60">
        <v>135</v>
      </c>
      <c r="D203" s="57" t="s">
        <v>199</v>
      </c>
      <c r="E203" s="57" t="s">
        <v>199</v>
      </c>
      <c r="F203" s="60">
        <v>-34</v>
      </c>
      <c r="G203" s="60">
        <v>-99</v>
      </c>
      <c r="H203" s="60">
        <v>-156</v>
      </c>
      <c r="I203" s="60">
        <v>221</v>
      </c>
      <c r="J203" s="60">
        <v>-54</v>
      </c>
      <c r="K203" s="60">
        <v>-16</v>
      </c>
      <c r="L203" s="57" t="s">
        <v>199</v>
      </c>
      <c r="M203" s="60">
        <v>-85</v>
      </c>
      <c r="N203" s="60">
        <v>-127.6</v>
      </c>
      <c r="O203" s="60">
        <v>-9</v>
      </c>
      <c r="P203" s="125"/>
      <c r="Q203" s="60">
        <v>135</v>
      </c>
      <c r="R203" s="60">
        <v>32</v>
      </c>
      <c r="S203" s="60">
        <v>-135</v>
      </c>
      <c r="T203" s="60">
        <v>-115</v>
      </c>
      <c r="U203" s="60">
        <v>-93</v>
      </c>
      <c r="V203" s="60">
        <v>-202</v>
      </c>
      <c r="W203" s="60">
        <v>23.5</v>
      </c>
      <c r="X203" s="60">
        <v>-5.333333333333333</v>
      </c>
      <c r="Y203" s="57" t="s">
        <v>199</v>
      </c>
      <c r="Z203" s="60">
        <v>0</v>
      </c>
      <c r="AA203" s="57" t="s">
        <v>199</v>
      </c>
      <c r="AB203" s="60">
        <v>-99.5</v>
      </c>
      <c r="AC203" s="57" t="s">
        <v>199</v>
      </c>
    </row>
    <row r="204" spans="1:29" ht="42" customHeight="1">
      <c r="A204" s="137" t="s">
        <v>194</v>
      </c>
      <c r="B204" s="60">
        <v>40</v>
      </c>
      <c r="C204" s="57" t="s">
        <v>199</v>
      </c>
      <c r="D204" s="60">
        <v>32</v>
      </c>
      <c r="E204" s="57" t="s">
        <v>199</v>
      </c>
      <c r="F204" s="60">
        <v>-35.5</v>
      </c>
      <c r="G204" s="60">
        <v>59</v>
      </c>
      <c r="H204" s="57" t="s">
        <v>199</v>
      </c>
      <c r="I204" s="57" t="s">
        <v>199</v>
      </c>
      <c r="J204" s="60">
        <v>-1</v>
      </c>
      <c r="K204" s="57" t="s">
        <v>199</v>
      </c>
      <c r="L204" s="57" t="s">
        <v>199</v>
      </c>
      <c r="M204" s="57" t="s">
        <v>199</v>
      </c>
      <c r="N204" s="60">
        <v>-183.5</v>
      </c>
      <c r="O204" s="57" t="s">
        <v>199</v>
      </c>
      <c r="P204" s="60">
        <v>-135</v>
      </c>
      <c r="Q204" s="125"/>
      <c r="R204" s="57" t="s">
        <v>199</v>
      </c>
      <c r="S204" s="60">
        <v>-53.5</v>
      </c>
      <c r="T204" s="57" t="s">
        <v>199</v>
      </c>
      <c r="U204" s="60">
        <v>-66</v>
      </c>
      <c r="V204" s="60">
        <v>104</v>
      </c>
      <c r="W204" s="60">
        <v>50</v>
      </c>
      <c r="X204" s="60">
        <v>138</v>
      </c>
      <c r="Y204" s="57" t="s">
        <v>199</v>
      </c>
      <c r="Z204" s="60">
        <v>-17</v>
      </c>
      <c r="AA204" s="57" t="s">
        <v>199</v>
      </c>
      <c r="AB204" s="57" t="s">
        <v>199</v>
      </c>
      <c r="AC204" s="57" t="s">
        <v>199</v>
      </c>
    </row>
    <row r="205" spans="1:29" ht="42" customHeight="1">
      <c r="A205" s="137" t="s">
        <v>236</v>
      </c>
      <c r="B205" s="57" t="s">
        <v>199</v>
      </c>
      <c r="C205" s="57" t="s">
        <v>199</v>
      </c>
      <c r="D205" s="57" t="s">
        <v>199</v>
      </c>
      <c r="E205" s="57" t="s">
        <v>199</v>
      </c>
      <c r="F205" s="57" t="s">
        <v>199</v>
      </c>
      <c r="G205" s="57" t="s">
        <v>199</v>
      </c>
      <c r="H205" s="57" t="s">
        <v>199</v>
      </c>
      <c r="I205" s="57" t="s">
        <v>199</v>
      </c>
      <c r="J205" s="57" t="s">
        <v>199</v>
      </c>
      <c r="K205" s="60">
        <v>27.5</v>
      </c>
      <c r="L205" s="57" t="s">
        <v>199</v>
      </c>
      <c r="M205" s="57" t="s">
        <v>199</v>
      </c>
      <c r="N205" s="57" t="s">
        <v>199</v>
      </c>
      <c r="O205" s="57" t="s">
        <v>199</v>
      </c>
      <c r="P205" s="60">
        <v>-32</v>
      </c>
      <c r="Q205" s="57" t="s">
        <v>199</v>
      </c>
      <c r="R205" s="125"/>
      <c r="S205" s="57" t="s">
        <v>199</v>
      </c>
      <c r="T205" s="57" t="s">
        <v>199</v>
      </c>
      <c r="U205" s="57" t="s">
        <v>199</v>
      </c>
      <c r="V205" s="57" t="s">
        <v>199</v>
      </c>
      <c r="W205" s="57" t="s">
        <v>199</v>
      </c>
      <c r="X205" s="60">
        <v>30</v>
      </c>
      <c r="Y205" s="60">
        <v>51</v>
      </c>
      <c r="Z205" s="57" t="s">
        <v>199</v>
      </c>
      <c r="AA205" s="57" t="s">
        <v>199</v>
      </c>
      <c r="AB205" s="60">
        <v>-160</v>
      </c>
      <c r="AC205" s="57" t="s">
        <v>199</v>
      </c>
    </row>
    <row r="206" spans="1:29" ht="42" customHeight="1">
      <c r="A206" s="137" t="s">
        <v>273</v>
      </c>
      <c r="B206" s="60">
        <v>-21</v>
      </c>
      <c r="C206" s="57" t="s">
        <v>199</v>
      </c>
      <c r="D206" s="60">
        <v>122</v>
      </c>
      <c r="E206" s="57" t="s">
        <v>199</v>
      </c>
      <c r="F206" s="60">
        <v>60</v>
      </c>
      <c r="G206" s="57" t="s">
        <v>199</v>
      </c>
      <c r="H206" s="57" t="s">
        <v>199</v>
      </c>
      <c r="I206" s="57" t="s">
        <v>199</v>
      </c>
      <c r="J206" s="57" t="s">
        <v>199</v>
      </c>
      <c r="K206" s="57" t="s">
        <v>199</v>
      </c>
      <c r="L206" s="57" t="s">
        <v>199</v>
      </c>
      <c r="M206" s="57" t="s">
        <v>199</v>
      </c>
      <c r="N206" s="57" t="s">
        <v>199</v>
      </c>
      <c r="O206" s="57" t="s">
        <v>199</v>
      </c>
      <c r="P206" s="60">
        <v>135</v>
      </c>
      <c r="Q206" s="60">
        <v>53.5</v>
      </c>
      <c r="R206" s="57" t="s">
        <v>199</v>
      </c>
      <c r="S206" s="125"/>
      <c r="T206" s="60">
        <v>-69</v>
      </c>
      <c r="U206" s="57" t="s">
        <v>199</v>
      </c>
      <c r="V206" s="57" t="s">
        <v>199</v>
      </c>
      <c r="W206" s="57" t="s">
        <v>199</v>
      </c>
      <c r="X206" s="60">
        <v>50</v>
      </c>
      <c r="Y206" s="57" t="s">
        <v>199</v>
      </c>
      <c r="Z206" s="57" t="s">
        <v>199</v>
      </c>
      <c r="AA206" s="57" t="s">
        <v>199</v>
      </c>
      <c r="AB206" s="57" t="s">
        <v>199</v>
      </c>
      <c r="AC206" s="57" t="s">
        <v>199</v>
      </c>
    </row>
    <row r="207" spans="1:29" ht="42" customHeight="1">
      <c r="A207" s="137" t="s">
        <v>274</v>
      </c>
      <c r="B207" s="57" t="s">
        <v>199</v>
      </c>
      <c r="C207" s="60">
        <v>21</v>
      </c>
      <c r="D207" s="57" t="s">
        <v>199</v>
      </c>
      <c r="E207" s="57" t="s">
        <v>199</v>
      </c>
      <c r="F207" s="60">
        <v>130</v>
      </c>
      <c r="G207" s="60">
        <v>-15</v>
      </c>
      <c r="H207" s="57" t="s">
        <v>199</v>
      </c>
      <c r="I207" s="57" t="s">
        <v>199</v>
      </c>
      <c r="J207" s="57" t="s">
        <v>199</v>
      </c>
      <c r="K207" s="57" t="s">
        <v>199</v>
      </c>
      <c r="L207" s="57" t="s">
        <v>199</v>
      </c>
      <c r="M207" s="57" t="s">
        <v>199</v>
      </c>
      <c r="N207" s="60">
        <v>-48</v>
      </c>
      <c r="O207" s="57" t="s">
        <v>199</v>
      </c>
      <c r="P207" s="60">
        <v>115</v>
      </c>
      <c r="Q207" s="57" t="s">
        <v>199</v>
      </c>
      <c r="R207" s="57" t="s">
        <v>199</v>
      </c>
      <c r="S207" s="60">
        <v>69</v>
      </c>
      <c r="T207" s="125"/>
      <c r="U207" s="57" t="s">
        <v>199</v>
      </c>
      <c r="V207" s="57" t="s">
        <v>199</v>
      </c>
      <c r="W207" s="57" t="s">
        <v>199</v>
      </c>
      <c r="X207" s="57" t="s">
        <v>199</v>
      </c>
      <c r="Y207" s="57" t="s">
        <v>199</v>
      </c>
      <c r="Z207" s="57" t="s">
        <v>199</v>
      </c>
      <c r="AA207" s="57" t="s">
        <v>199</v>
      </c>
      <c r="AB207" s="57" t="s">
        <v>199</v>
      </c>
      <c r="AC207" s="57" t="s">
        <v>199</v>
      </c>
    </row>
    <row r="208" spans="1:29" ht="42" customHeight="1">
      <c r="A208" s="137" t="s">
        <v>317</v>
      </c>
      <c r="B208" s="57" t="s">
        <v>199</v>
      </c>
      <c r="C208" s="57" t="s">
        <v>199</v>
      </c>
      <c r="D208" s="57" t="s">
        <v>199</v>
      </c>
      <c r="E208" s="57" t="s">
        <v>199</v>
      </c>
      <c r="F208" s="60">
        <v>23.5</v>
      </c>
      <c r="G208" s="57" t="s">
        <v>199</v>
      </c>
      <c r="H208" s="57" t="s">
        <v>199</v>
      </c>
      <c r="I208" s="57" t="s">
        <v>199</v>
      </c>
      <c r="J208" s="57" t="s">
        <v>199</v>
      </c>
      <c r="K208" s="57" t="s">
        <v>199</v>
      </c>
      <c r="L208" s="57" t="s">
        <v>199</v>
      </c>
      <c r="M208" s="57" t="s">
        <v>199</v>
      </c>
      <c r="N208" s="60">
        <v>-232</v>
      </c>
      <c r="O208" s="57" t="s">
        <v>199</v>
      </c>
      <c r="P208" s="60">
        <v>93</v>
      </c>
      <c r="Q208" s="60">
        <v>66</v>
      </c>
      <c r="R208" s="57" t="s">
        <v>199</v>
      </c>
      <c r="S208" s="57" t="s">
        <v>199</v>
      </c>
      <c r="T208" s="57" t="s">
        <v>199</v>
      </c>
      <c r="U208" s="125"/>
      <c r="V208" s="60">
        <v>-72</v>
      </c>
      <c r="W208" s="60">
        <v>-42</v>
      </c>
      <c r="X208" s="60">
        <v>64</v>
      </c>
      <c r="Y208" s="57" t="s">
        <v>199</v>
      </c>
      <c r="Z208" s="60">
        <v>4</v>
      </c>
      <c r="AA208" s="57" t="s">
        <v>199</v>
      </c>
      <c r="AB208" s="57" t="s">
        <v>199</v>
      </c>
      <c r="AC208" s="57" t="s">
        <v>199</v>
      </c>
    </row>
    <row r="209" spans="1:29" ht="42" customHeight="1">
      <c r="A209" s="137" t="s">
        <v>88</v>
      </c>
      <c r="B209" s="57" t="s">
        <v>199</v>
      </c>
      <c r="C209" s="57" t="s">
        <v>199</v>
      </c>
      <c r="D209" s="57" t="s">
        <v>199</v>
      </c>
      <c r="E209" s="57" t="s">
        <v>199</v>
      </c>
      <c r="F209" s="60">
        <v>95.2</v>
      </c>
      <c r="G209" s="57" t="s">
        <v>199</v>
      </c>
      <c r="H209" s="60">
        <v>197</v>
      </c>
      <c r="I209" s="60">
        <v>55</v>
      </c>
      <c r="J209" s="60">
        <v>-17</v>
      </c>
      <c r="K209" s="57" t="s">
        <v>199</v>
      </c>
      <c r="L209" s="57" t="s">
        <v>199</v>
      </c>
      <c r="M209" s="57" t="s">
        <v>199</v>
      </c>
      <c r="N209" s="60">
        <v>51.5</v>
      </c>
      <c r="O209" s="57" t="s">
        <v>199</v>
      </c>
      <c r="P209" s="60">
        <v>202</v>
      </c>
      <c r="Q209" s="60">
        <v>-104</v>
      </c>
      <c r="R209" s="57" t="s">
        <v>199</v>
      </c>
      <c r="S209" s="57" t="s">
        <v>199</v>
      </c>
      <c r="T209" s="57" t="s">
        <v>199</v>
      </c>
      <c r="U209" s="60">
        <v>72</v>
      </c>
      <c r="V209" s="125"/>
      <c r="W209" s="60">
        <v>13</v>
      </c>
      <c r="X209" s="60">
        <v>89.75</v>
      </c>
      <c r="Y209" s="57" t="s">
        <v>199</v>
      </c>
      <c r="Z209" s="60">
        <v>-90</v>
      </c>
      <c r="AA209" s="57" t="s">
        <v>199</v>
      </c>
      <c r="AB209" s="60">
        <v>27</v>
      </c>
      <c r="AC209" s="60">
        <v>250</v>
      </c>
    </row>
    <row r="210" spans="1:29" ht="42" customHeight="1">
      <c r="A210" s="137" t="s">
        <v>192</v>
      </c>
      <c r="B210" s="57" t="s">
        <v>199</v>
      </c>
      <c r="C210" s="57" t="s">
        <v>199</v>
      </c>
      <c r="D210" s="57" t="s">
        <v>199</v>
      </c>
      <c r="E210" s="57" t="s">
        <v>199</v>
      </c>
      <c r="F210" s="60">
        <v>-53.5</v>
      </c>
      <c r="G210" s="57" t="s">
        <v>199</v>
      </c>
      <c r="H210" s="57" t="s">
        <v>199</v>
      </c>
      <c r="I210" s="57" t="s">
        <v>199</v>
      </c>
      <c r="J210" s="60">
        <v>-50</v>
      </c>
      <c r="K210" s="57" t="s">
        <v>199</v>
      </c>
      <c r="L210" s="57" t="s">
        <v>199</v>
      </c>
      <c r="M210" s="57" t="s">
        <v>199</v>
      </c>
      <c r="N210" s="60">
        <v>-150.5</v>
      </c>
      <c r="O210" s="57" t="s">
        <v>199</v>
      </c>
      <c r="P210" s="60">
        <v>-23.5</v>
      </c>
      <c r="Q210" s="60">
        <v>-50</v>
      </c>
      <c r="R210" s="57" t="s">
        <v>199</v>
      </c>
      <c r="S210" s="57" t="s">
        <v>199</v>
      </c>
      <c r="T210" s="57" t="s">
        <v>199</v>
      </c>
      <c r="U210" s="60">
        <v>42</v>
      </c>
      <c r="V210" s="60">
        <v>-13</v>
      </c>
      <c r="W210" s="125"/>
      <c r="X210" s="60">
        <v>14</v>
      </c>
      <c r="Y210" s="57" t="s">
        <v>199</v>
      </c>
      <c r="Z210" s="60">
        <v>-122</v>
      </c>
      <c r="AA210" s="57" t="s">
        <v>199</v>
      </c>
      <c r="AB210" s="57" t="s">
        <v>199</v>
      </c>
      <c r="AC210" s="60">
        <v>40</v>
      </c>
    </row>
    <row r="211" spans="1:29" ht="42" customHeight="1">
      <c r="A211" s="137" t="s">
        <v>106</v>
      </c>
      <c r="B211" s="60">
        <v>163</v>
      </c>
      <c r="C211" s="57" t="s">
        <v>199</v>
      </c>
      <c r="D211" s="60">
        <v>-62</v>
      </c>
      <c r="E211" s="57" t="s">
        <v>199</v>
      </c>
      <c r="F211" s="60">
        <v>35</v>
      </c>
      <c r="G211" s="57" t="s">
        <v>199</v>
      </c>
      <c r="H211" s="60">
        <v>26.5</v>
      </c>
      <c r="I211" s="60">
        <v>57</v>
      </c>
      <c r="J211" s="57" t="s">
        <v>199</v>
      </c>
      <c r="K211" s="60">
        <v>26</v>
      </c>
      <c r="L211" s="57" t="s">
        <v>199</v>
      </c>
      <c r="M211" s="60">
        <v>-367</v>
      </c>
      <c r="N211" s="60">
        <v>-81.2</v>
      </c>
      <c r="O211" s="60">
        <v>-10</v>
      </c>
      <c r="P211" s="60">
        <v>5.333333333333333</v>
      </c>
      <c r="Q211" s="60">
        <v>-138</v>
      </c>
      <c r="R211" s="60">
        <v>-30</v>
      </c>
      <c r="S211" s="60">
        <v>-50</v>
      </c>
      <c r="T211" s="57" t="s">
        <v>199</v>
      </c>
      <c r="U211" s="60">
        <v>-64</v>
      </c>
      <c r="V211" s="60">
        <v>-89.75</v>
      </c>
      <c r="W211" s="60">
        <v>-14</v>
      </c>
      <c r="X211" s="125"/>
      <c r="Y211" s="57" t="s">
        <v>199</v>
      </c>
      <c r="Z211" s="60">
        <v>-194.5</v>
      </c>
      <c r="AA211" s="57" t="s">
        <v>199</v>
      </c>
      <c r="AB211" s="60">
        <v>-111.66666666666667</v>
      </c>
      <c r="AC211" s="57" t="s">
        <v>199</v>
      </c>
    </row>
    <row r="212" spans="1:29" ht="42" customHeight="1">
      <c r="A212" s="137" t="s">
        <v>238</v>
      </c>
      <c r="B212" s="57" t="s">
        <v>199</v>
      </c>
      <c r="C212" s="57" t="s">
        <v>199</v>
      </c>
      <c r="D212" s="57" t="s">
        <v>199</v>
      </c>
      <c r="E212" s="57" t="s">
        <v>199</v>
      </c>
      <c r="F212" s="60">
        <v>15</v>
      </c>
      <c r="G212" s="57" t="s">
        <v>199</v>
      </c>
      <c r="H212" s="57" t="s">
        <v>199</v>
      </c>
      <c r="I212" s="57" t="s">
        <v>199</v>
      </c>
      <c r="J212" s="57" t="s">
        <v>199</v>
      </c>
      <c r="K212" s="57" t="s">
        <v>199</v>
      </c>
      <c r="L212" s="57" t="s">
        <v>199</v>
      </c>
      <c r="M212" s="57" t="s">
        <v>199</v>
      </c>
      <c r="N212" s="60">
        <v>-197</v>
      </c>
      <c r="O212" s="57" t="s">
        <v>199</v>
      </c>
      <c r="P212" s="57" t="s">
        <v>199</v>
      </c>
      <c r="Q212" s="57" t="s">
        <v>199</v>
      </c>
      <c r="R212" s="60">
        <v>-51</v>
      </c>
      <c r="S212" s="57" t="s">
        <v>199</v>
      </c>
      <c r="T212" s="57" t="s">
        <v>199</v>
      </c>
      <c r="U212" s="57" t="s">
        <v>199</v>
      </c>
      <c r="V212" s="57" t="s">
        <v>199</v>
      </c>
      <c r="W212" s="57" t="s">
        <v>199</v>
      </c>
      <c r="X212" s="57" t="s">
        <v>199</v>
      </c>
      <c r="Y212" s="125"/>
      <c r="Z212" s="57" t="s">
        <v>199</v>
      </c>
      <c r="AA212" s="60">
        <v>133</v>
      </c>
      <c r="AB212" s="57" t="s">
        <v>199</v>
      </c>
      <c r="AC212" s="60">
        <v>-221</v>
      </c>
    </row>
    <row r="213" spans="1:29" ht="42" customHeight="1">
      <c r="A213" s="137" t="s">
        <v>318</v>
      </c>
      <c r="B213" s="57" t="s">
        <v>199</v>
      </c>
      <c r="C213" s="57" t="s">
        <v>199</v>
      </c>
      <c r="D213" s="57" t="s">
        <v>199</v>
      </c>
      <c r="E213" s="57" t="s">
        <v>199</v>
      </c>
      <c r="F213" s="60">
        <v>71</v>
      </c>
      <c r="G213" s="57" t="s">
        <v>199</v>
      </c>
      <c r="H213" s="57" t="s">
        <v>199</v>
      </c>
      <c r="I213" s="57" t="s">
        <v>199</v>
      </c>
      <c r="J213" s="57" t="s">
        <v>199</v>
      </c>
      <c r="K213" s="57" t="s">
        <v>199</v>
      </c>
      <c r="L213" s="57" t="s">
        <v>199</v>
      </c>
      <c r="M213" s="57" t="s">
        <v>199</v>
      </c>
      <c r="N213" s="60">
        <v>-390</v>
      </c>
      <c r="O213" s="57" t="s">
        <v>199</v>
      </c>
      <c r="P213" s="60">
        <v>0</v>
      </c>
      <c r="Q213" s="60">
        <v>17</v>
      </c>
      <c r="R213" s="57" t="s">
        <v>199</v>
      </c>
      <c r="S213" s="57" t="s">
        <v>199</v>
      </c>
      <c r="T213" s="57" t="s">
        <v>199</v>
      </c>
      <c r="U213" s="60">
        <v>-4</v>
      </c>
      <c r="V213" s="60">
        <v>90</v>
      </c>
      <c r="W213" s="60">
        <v>122</v>
      </c>
      <c r="X213" s="60">
        <v>194.5</v>
      </c>
      <c r="Y213" s="57" t="s">
        <v>199</v>
      </c>
      <c r="Z213" s="125"/>
      <c r="AA213" s="57" t="s">
        <v>199</v>
      </c>
      <c r="AB213" s="57" t="s">
        <v>199</v>
      </c>
      <c r="AC213" s="57" t="s">
        <v>199</v>
      </c>
    </row>
    <row r="214" spans="1:29" ht="42" customHeight="1">
      <c r="A214" s="137" t="s">
        <v>237</v>
      </c>
      <c r="B214" s="57" t="s">
        <v>199</v>
      </c>
      <c r="C214" s="57" t="s">
        <v>199</v>
      </c>
      <c r="D214" s="57" t="s">
        <v>199</v>
      </c>
      <c r="E214" s="57" t="s">
        <v>199</v>
      </c>
      <c r="F214" s="60">
        <v>-42</v>
      </c>
      <c r="G214" s="57" t="s">
        <v>199</v>
      </c>
      <c r="H214" s="57" t="s">
        <v>199</v>
      </c>
      <c r="I214" s="57" t="s">
        <v>199</v>
      </c>
      <c r="J214" s="57" t="s">
        <v>199</v>
      </c>
      <c r="K214" s="60">
        <v>-138</v>
      </c>
      <c r="L214" s="57" t="s">
        <v>199</v>
      </c>
      <c r="M214" s="57" t="s">
        <v>199</v>
      </c>
      <c r="N214" s="60">
        <v>-113</v>
      </c>
      <c r="O214" s="57" t="s">
        <v>199</v>
      </c>
      <c r="P214" s="57" t="s">
        <v>199</v>
      </c>
      <c r="Q214" s="57" t="s">
        <v>199</v>
      </c>
      <c r="R214" s="57" t="s">
        <v>199</v>
      </c>
      <c r="S214" s="57" t="s">
        <v>199</v>
      </c>
      <c r="T214" s="57" t="s">
        <v>199</v>
      </c>
      <c r="U214" s="57" t="s">
        <v>199</v>
      </c>
      <c r="V214" s="57" t="s">
        <v>199</v>
      </c>
      <c r="W214" s="57" t="s">
        <v>199</v>
      </c>
      <c r="X214" s="57" t="s">
        <v>199</v>
      </c>
      <c r="Y214" s="60">
        <v>-133</v>
      </c>
      <c r="Z214" s="57" t="s">
        <v>199</v>
      </c>
      <c r="AA214" s="125"/>
      <c r="AB214" s="57" t="s">
        <v>199</v>
      </c>
      <c r="AC214" s="60">
        <v>18</v>
      </c>
    </row>
    <row r="215" spans="1:29" ht="42" customHeight="1">
      <c r="A215" s="137" t="s">
        <v>241</v>
      </c>
      <c r="B215" s="57" t="s">
        <v>199</v>
      </c>
      <c r="C215" s="57" t="s">
        <v>199</v>
      </c>
      <c r="D215" s="57" t="s">
        <v>199</v>
      </c>
      <c r="E215" s="57" t="s">
        <v>199</v>
      </c>
      <c r="F215" s="60">
        <v>35</v>
      </c>
      <c r="G215" s="57" t="s">
        <v>199</v>
      </c>
      <c r="H215" s="60">
        <v>244</v>
      </c>
      <c r="I215" s="57" t="s">
        <v>199</v>
      </c>
      <c r="J215" s="57" t="s">
        <v>199</v>
      </c>
      <c r="K215" s="60">
        <v>-3</v>
      </c>
      <c r="L215" s="57" t="s">
        <v>199</v>
      </c>
      <c r="M215" s="60">
        <v>78</v>
      </c>
      <c r="N215" s="57" t="s">
        <v>199</v>
      </c>
      <c r="O215" s="60">
        <v>242</v>
      </c>
      <c r="P215" s="60">
        <v>99.5</v>
      </c>
      <c r="Q215" s="57" t="s">
        <v>199</v>
      </c>
      <c r="R215" s="60">
        <v>160</v>
      </c>
      <c r="S215" s="57" t="s">
        <v>199</v>
      </c>
      <c r="T215" s="57" t="s">
        <v>199</v>
      </c>
      <c r="U215" s="57" t="s">
        <v>199</v>
      </c>
      <c r="V215" s="60">
        <v>-27</v>
      </c>
      <c r="W215" s="57" t="s">
        <v>199</v>
      </c>
      <c r="X215" s="60">
        <v>111.66666666666667</v>
      </c>
      <c r="Y215" s="57" t="s">
        <v>199</v>
      </c>
      <c r="Z215" s="57" t="s">
        <v>199</v>
      </c>
      <c r="AA215" s="57" t="s">
        <v>199</v>
      </c>
      <c r="AB215" s="125"/>
      <c r="AC215" s="57" t="s">
        <v>199</v>
      </c>
    </row>
    <row r="216" spans="1:29" ht="42" customHeight="1">
      <c r="A216" s="137" t="s">
        <v>239</v>
      </c>
      <c r="B216" s="57" t="s">
        <v>199</v>
      </c>
      <c r="C216" s="57" t="s">
        <v>199</v>
      </c>
      <c r="D216" s="57" t="s">
        <v>199</v>
      </c>
      <c r="E216" s="57" t="s">
        <v>199</v>
      </c>
      <c r="F216" s="60">
        <v>51</v>
      </c>
      <c r="G216" s="57" t="s">
        <v>199</v>
      </c>
      <c r="H216" s="57" t="s">
        <v>199</v>
      </c>
      <c r="I216" s="57" t="s">
        <v>199</v>
      </c>
      <c r="J216" s="57" t="s">
        <v>199</v>
      </c>
      <c r="K216" s="57" t="s">
        <v>199</v>
      </c>
      <c r="L216" s="57" t="s">
        <v>199</v>
      </c>
      <c r="M216" s="57" t="s">
        <v>199</v>
      </c>
      <c r="N216" s="60">
        <v>-149.5</v>
      </c>
      <c r="O216" s="57" t="s">
        <v>199</v>
      </c>
      <c r="P216" s="57" t="s">
        <v>199</v>
      </c>
      <c r="Q216" s="57" t="s">
        <v>199</v>
      </c>
      <c r="R216" s="57" t="s">
        <v>199</v>
      </c>
      <c r="S216" s="57" t="s">
        <v>199</v>
      </c>
      <c r="T216" s="57" t="s">
        <v>199</v>
      </c>
      <c r="U216" s="57" t="s">
        <v>199</v>
      </c>
      <c r="V216" s="60">
        <v>-250</v>
      </c>
      <c r="W216" s="60">
        <v>-40</v>
      </c>
      <c r="X216" s="57" t="s">
        <v>199</v>
      </c>
      <c r="Y216" s="60">
        <v>221</v>
      </c>
      <c r="Z216" s="57" t="s">
        <v>199</v>
      </c>
      <c r="AA216" s="60">
        <v>-18</v>
      </c>
      <c r="AB216" s="57" t="s">
        <v>199</v>
      </c>
      <c r="AC216" s="125"/>
    </row>
  </sheetData>
  <sheetProtection selectLockedCells="1" selectUnlockedCells="1"/>
  <mergeCells count="7">
    <mergeCell ref="A187:AC187"/>
    <mergeCell ref="A1:AC1"/>
    <mergeCell ref="A32:AC32"/>
    <mergeCell ref="A63:AC63"/>
    <mergeCell ref="A94:AC94"/>
    <mergeCell ref="A125:AC125"/>
    <mergeCell ref="A156:AC156"/>
  </mergeCells>
  <pageMargins left="0.78749999999999998" right="0.78749999999999998" top="0.78749999999999998" bottom="0.78749999999999998" header="0.51180555555555551" footer="0.51180555555555551"/>
  <pageSetup paperSize="9" scale="105"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G25" sqref="G25"/>
    </sheetView>
  </sheetViews>
  <sheetFormatPr defaultRowHeight="12.75"/>
  <cols>
    <col min="1" max="1" width="3" bestFit="1" customWidth="1"/>
    <col min="2" max="2" width="12.42578125" bestFit="1" customWidth="1"/>
    <col min="3" max="3" width="19.42578125" bestFit="1" customWidth="1"/>
  </cols>
  <sheetData>
    <row r="1" spans="1:3">
      <c r="B1" s="61" t="s">
        <v>147</v>
      </c>
      <c r="C1" s="61" t="s">
        <v>1</v>
      </c>
    </row>
    <row r="2" spans="1:3">
      <c r="A2" s="74">
        <v>1</v>
      </c>
      <c r="B2" s="74" t="s">
        <v>270</v>
      </c>
      <c r="C2" s="67" t="s">
        <v>264</v>
      </c>
    </row>
    <row r="3" spans="1:3">
      <c r="A3" s="74">
        <v>2</v>
      </c>
      <c r="B3" s="74" t="s">
        <v>272</v>
      </c>
      <c r="C3" s="67" t="s">
        <v>265</v>
      </c>
    </row>
    <row r="4" spans="1:3">
      <c r="A4" s="74">
        <v>3</v>
      </c>
      <c r="B4" s="74" t="s">
        <v>271</v>
      </c>
      <c r="C4" s="67" t="s">
        <v>269</v>
      </c>
    </row>
    <row r="5" spans="1:3">
      <c r="A5" s="74">
        <v>4</v>
      </c>
      <c r="B5" s="74" t="s">
        <v>335</v>
      </c>
      <c r="C5" s="67" t="s">
        <v>314</v>
      </c>
    </row>
    <row r="6" spans="1:3">
      <c r="A6" s="74">
        <v>5</v>
      </c>
      <c r="B6" s="74" t="s">
        <v>109</v>
      </c>
      <c r="C6" s="67" t="s">
        <v>18</v>
      </c>
    </row>
    <row r="7" spans="1:3">
      <c r="A7" s="74">
        <v>6</v>
      </c>
      <c r="B7" s="74" t="s">
        <v>307</v>
      </c>
      <c r="C7" s="67" t="s">
        <v>266</v>
      </c>
    </row>
    <row r="8" spans="1:3">
      <c r="A8" s="74">
        <v>7</v>
      </c>
      <c r="B8" s="74" t="s">
        <v>153</v>
      </c>
      <c r="C8" s="67" t="s">
        <v>151</v>
      </c>
    </row>
    <row r="9" spans="1:3">
      <c r="A9" s="74">
        <v>8</v>
      </c>
      <c r="B9" s="74" t="s">
        <v>193</v>
      </c>
      <c r="C9" s="67" t="s">
        <v>149</v>
      </c>
    </row>
    <row r="10" spans="1:3">
      <c r="A10" s="74">
        <v>9</v>
      </c>
      <c r="B10" s="74" t="s">
        <v>191</v>
      </c>
      <c r="C10" s="67" t="s">
        <v>148</v>
      </c>
    </row>
    <row r="11" spans="1:3">
      <c r="A11" s="74">
        <v>10</v>
      </c>
      <c r="B11" s="74" t="s">
        <v>240</v>
      </c>
      <c r="C11" s="67" t="s">
        <v>202</v>
      </c>
    </row>
    <row r="12" spans="1:3">
      <c r="A12" s="74">
        <v>11</v>
      </c>
      <c r="B12" s="66" t="s">
        <v>336</v>
      </c>
      <c r="C12" s="67" t="s">
        <v>316</v>
      </c>
    </row>
    <row r="13" spans="1:3">
      <c r="A13" s="74">
        <v>12</v>
      </c>
      <c r="B13" s="74" t="s">
        <v>246</v>
      </c>
      <c r="C13" s="67" t="s">
        <v>244</v>
      </c>
    </row>
    <row r="14" spans="1:3">
      <c r="A14" s="74">
        <v>13</v>
      </c>
      <c r="B14" s="74" t="s">
        <v>91</v>
      </c>
      <c r="C14" s="67" t="s">
        <v>16</v>
      </c>
    </row>
    <row r="15" spans="1:3">
      <c r="A15" s="74">
        <v>14</v>
      </c>
      <c r="B15" s="74" t="s">
        <v>274</v>
      </c>
      <c r="C15" s="67" t="s">
        <v>268</v>
      </c>
    </row>
    <row r="16" spans="1:3">
      <c r="A16" s="74">
        <v>15</v>
      </c>
      <c r="B16" s="74" t="s">
        <v>245</v>
      </c>
      <c r="C16" s="67" t="s">
        <v>243</v>
      </c>
    </row>
    <row r="17" spans="1:3">
      <c r="A17" s="74">
        <v>16</v>
      </c>
      <c r="B17" s="74" t="s">
        <v>96</v>
      </c>
      <c r="C17" s="67" t="s">
        <v>17</v>
      </c>
    </row>
    <row r="18" spans="1:3">
      <c r="A18" s="74">
        <v>17</v>
      </c>
      <c r="B18" s="74" t="s">
        <v>194</v>
      </c>
      <c r="C18" s="67" t="s">
        <v>150</v>
      </c>
    </row>
    <row r="19" spans="1:3">
      <c r="A19" s="74">
        <v>18</v>
      </c>
      <c r="B19" s="74" t="s">
        <v>236</v>
      </c>
      <c r="C19" s="67" t="s">
        <v>201</v>
      </c>
    </row>
    <row r="20" spans="1:3">
      <c r="A20" s="74">
        <v>19</v>
      </c>
      <c r="B20" s="74" t="s">
        <v>273</v>
      </c>
      <c r="C20" s="67" t="s">
        <v>267</v>
      </c>
    </row>
    <row r="21" spans="1:3">
      <c r="A21" s="74">
        <v>20</v>
      </c>
      <c r="B21" s="66" t="s">
        <v>317</v>
      </c>
      <c r="C21" s="70" t="s">
        <v>313</v>
      </c>
    </row>
    <row r="22" spans="1:3">
      <c r="A22" s="74">
        <v>21</v>
      </c>
      <c r="B22" s="74" t="s">
        <v>88</v>
      </c>
      <c r="C22" s="67" t="s">
        <v>15</v>
      </c>
    </row>
    <row r="23" spans="1:3">
      <c r="A23" s="74">
        <v>22</v>
      </c>
      <c r="B23" s="74" t="s">
        <v>192</v>
      </c>
      <c r="C23" s="67" t="s">
        <v>152</v>
      </c>
    </row>
    <row r="24" spans="1:3">
      <c r="A24" s="74">
        <v>23</v>
      </c>
      <c r="B24" s="74" t="s">
        <v>106</v>
      </c>
      <c r="C24" s="70" t="s">
        <v>19</v>
      </c>
    </row>
    <row r="25" spans="1:3">
      <c r="A25" s="74">
        <v>24</v>
      </c>
      <c r="B25" s="74" t="s">
        <v>238</v>
      </c>
      <c r="C25" s="67" t="s">
        <v>203</v>
      </c>
    </row>
    <row r="26" spans="1:3">
      <c r="A26" s="74">
        <v>25</v>
      </c>
      <c r="B26" s="74" t="s">
        <v>318</v>
      </c>
      <c r="C26" s="67" t="s">
        <v>315</v>
      </c>
    </row>
    <row r="27" spans="1:3">
      <c r="A27" s="74">
        <v>26</v>
      </c>
      <c r="B27" s="74" t="s">
        <v>237</v>
      </c>
      <c r="C27" s="67" t="s">
        <v>204</v>
      </c>
    </row>
    <row r="28" spans="1:3">
      <c r="A28" s="74">
        <v>27</v>
      </c>
      <c r="B28" s="74" t="s">
        <v>241</v>
      </c>
      <c r="C28" s="67" t="s">
        <v>200</v>
      </c>
    </row>
    <row r="29" spans="1:3">
      <c r="A29" s="74">
        <v>28</v>
      </c>
      <c r="B29" s="74" t="s">
        <v>239</v>
      </c>
      <c r="C29" s="67" t="s">
        <v>205</v>
      </c>
    </row>
  </sheetData>
  <sortState ref="B2:C29">
    <sortCondition ref="B2:B2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EKIPE</vt:lpstr>
      <vt:lpstr>LESTVICA</vt:lpstr>
      <vt:lpstr>NAPAD</vt:lpstr>
      <vt:lpstr>OBRAMBE</vt:lpstr>
      <vt:lpstr>IZBIJANJA</vt:lpstr>
      <vt:lpstr>TEKME</vt:lpstr>
      <vt:lpstr>MEDSEBOJNO</vt:lpstr>
      <vt:lpstr>OKRAJŠAVE</vt:lpstr>
      <vt:lpstr>__Anonymous_Sheet_DB__0</vt:lpstr>
      <vt:lpstr>__Anonymous_Sheet_DB__2</vt:lpstr>
      <vt:lpstr>__Anonymous_Sheet_DB__3</vt:lpstr>
      <vt:lpstr>__Anonymous_Sheet_DB__4</vt:lpstr>
      <vt:lpstr>EKIPE!Excel_BuiltIn__FilterDatabase</vt:lpstr>
      <vt:lpstr>NAPAD!Excel_BuiltIn__FilterDatabase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Damjan</dc:creator>
  <cp:lastModifiedBy>Damjan</cp:lastModifiedBy>
  <dcterms:created xsi:type="dcterms:W3CDTF">2017-04-16T11:08:22Z</dcterms:created>
  <dcterms:modified xsi:type="dcterms:W3CDTF">2017-10-24T16:09:03Z</dcterms:modified>
</cp:coreProperties>
</file>