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67" activeTab="0"/>
  </bookViews>
  <sheets>
    <sheet name="EKIPE" sheetId="1" r:id="rId1"/>
    <sheet name="LESTVICA" sheetId="2" r:id="rId2"/>
    <sheet name="NAPAD" sheetId="3" r:id="rId3"/>
    <sheet name="OBRAMBE" sheetId="4" r:id="rId4"/>
    <sheet name="IZBIJANJA" sheetId="5" r:id="rId5"/>
    <sheet name="TEKME" sheetId="6" r:id="rId6"/>
    <sheet name="MEDSEBOJNO" sheetId="7" r:id="rId7"/>
  </sheets>
  <definedNames>
    <definedName name="__Anonymous_Sheet_DB__0">'EKIPE'!$B$94:$AG$120</definedName>
    <definedName name="__Anonymous_Sheet_DB__2">'NAPAD'!$B$4:$AP$44</definedName>
    <definedName name="__Anonymous_Sheet_DB__3">'OBRAMBE'!$B$4:$AD$23</definedName>
    <definedName name="__Anonymous_Sheet_DB__4">'IZBIJANJA'!$B$4:$AD$26</definedName>
    <definedName name="_xlfn.IFERROR" hidden="1">#NAME?</definedName>
    <definedName name="_xlnm.Print_Area" localSheetId="1">'LESTVICA'!#REF!</definedName>
  </definedNames>
  <calcPr fullCalcOnLoad="1"/>
</workbook>
</file>

<file path=xl/sharedStrings.xml><?xml version="1.0" encoding="utf-8"?>
<sst xmlns="http://schemas.openxmlformats.org/spreadsheetml/2006/main" count="6358" uniqueCount="330">
  <si>
    <t>MESTO</t>
  </si>
  <si>
    <t>EKIPA</t>
  </si>
  <si>
    <t>TOČKE (sortirano po: skupaj, m diff)</t>
  </si>
  <si>
    <t>TOČKE</t>
  </si>
  <si>
    <t>KOPER</t>
  </si>
  <si>
    <t>HRVATINI</t>
  </si>
  <si>
    <t>DOBROVNIK</t>
  </si>
  <si>
    <t>LJUBLJANA</t>
  </si>
  <si>
    <t>TRUŠKE</t>
  </si>
  <si>
    <t>KOZA NOSTRA</t>
  </si>
  <si>
    <t>GALIŽANA</t>
  </si>
  <si>
    <t>STRUNJAN</t>
  </si>
  <si>
    <t>SKUPAJ</t>
  </si>
  <si>
    <t>AVG NA TURNIR</t>
  </si>
  <si>
    <t>Mazza La Panda</t>
  </si>
  <si>
    <t>Strupene Gosenice</t>
  </si>
  <si>
    <t>Robe Varie</t>
  </si>
  <si>
    <t>Panda La Mazza</t>
  </si>
  <si>
    <t>Pazipandolić</t>
  </si>
  <si>
    <t>Žiče Underground</t>
  </si>
  <si>
    <t>C.I. Pola</t>
  </si>
  <si>
    <t>Baronessa</t>
  </si>
  <si>
    <t>Mimoza</t>
  </si>
  <si>
    <t>Bači</t>
  </si>
  <si>
    <t>TEKME</t>
  </si>
  <si>
    <t>SUM / 
SKUPNI AVG</t>
  </si>
  <si>
    <t>GIRONI</t>
  </si>
  <si>
    <t>ZMAGE, PORAZI, NEODLOČENO (sortirano po: zmage – porazi, zmage)</t>
  </si>
  <si>
    <t>Z</t>
  </si>
  <si>
    <t>N</t>
  </si>
  <si>
    <t>P</t>
  </si>
  <si>
    <t>Z – P</t>
  </si>
  <si>
    <t>AVG Z</t>
  </si>
  <si>
    <t>AVG N</t>
  </si>
  <si>
    <t>AVG P</t>
  </si>
  <si>
    <t>MACE NAREJENE, PREJETE, RAZLIKA (sortirano po M diff, M +)</t>
  </si>
  <si>
    <t>M +</t>
  </si>
  <si>
    <t xml:space="preserve">M - </t>
  </si>
  <si>
    <t>M diff</t>
  </si>
  <si>
    <t>+</t>
  </si>
  <si>
    <t>-</t>
  </si>
  <si>
    <t>diff</t>
  </si>
  <si>
    <t>POVPREČNE MACE NA GIRON: NAREJENE, PREJETE, RAZLIKA (sortirano PM diff, PM +)</t>
  </si>
  <si>
    <t>PM +</t>
  </si>
  <si>
    <t xml:space="preserve">PM - </t>
  </si>
  <si>
    <t>PM diff</t>
  </si>
  <si>
    <t>OBRAMBE</t>
  </si>
  <si>
    <t>O</t>
  </si>
  <si>
    <t>AVG NA GIRON</t>
  </si>
  <si>
    <t>IZBIJANJA</t>
  </si>
  <si>
    <t>I</t>
  </si>
  <si>
    <t>skupno število zmag</t>
  </si>
  <si>
    <t>skupno število neodločenih izidov</t>
  </si>
  <si>
    <t>skupno število porazov</t>
  </si>
  <si>
    <t>skupno število narejenih mac</t>
  </si>
  <si>
    <t>M -</t>
  </si>
  <si>
    <t>skupno število prejetih mac</t>
  </si>
  <si>
    <t>skupna razlika narejenih in prejetih mac</t>
  </si>
  <si>
    <t>povprečno število narejenih mac na odigran giron</t>
  </si>
  <si>
    <t>PM -</t>
  </si>
  <si>
    <t>povprečno število dobljenih mac na odigran giron</t>
  </si>
  <si>
    <t>povprečna razlika narejenih in prejetih mac na giron</t>
  </si>
  <si>
    <t>skupno število uspešnih obramb ekipe</t>
  </si>
  <si>
    <t xml:space="preserve">I </t>
  </si>
  <si>
    <t>skupno število uspešnih izbijanj baze ekipe</t>
  </si>
  <si>
    <t>Mesto</t>
  </si>
  <si>
    <t>Ekipa</t>
  </si>
  <si>
    <t>Tu</t>
  </si>
  <si>
    <t>Tk</t>
  </si>
  <si>
    <t>To</t>
  </si>
  <si>
    <t xml:space="preserve"> +/-</t>
  </si>
  <si>
    <t>IME</t>
  </si>
  <si>
    <t>PRIIMEK</t>
  </si>
  <si>
    <t>MACE NAREJENE, AVG NA GIRON, # FC</t>
  </si>
  <si>
    <t>M SUM</t>
  </si>
  <si>
    <t>AVG</t>
  </si>
  <si>
    <t>FC</t>
  </si>
  <si>
    <t>TURNIR</t>
  </si>
  <si>
    <t>KAJ ČE?</t>
  </si>
  <si>
    <t>EKP</t>
  </si>
  <si>
    <t>SUM</t>
  </si>
  <si>
    <t>AVG M</t>
  </si>
  <si>
    <t>AVG F</t>
  </si>
  <si>
    <t>Rok</t>
  </si>
  <si>
    <t>Banko</t>
  </si>
  <si>
    <t>MIM</t>
  </si>
  <si>
    <t>Martin</t>
  </si>
  <si>
    <t>Stražar</t>
  </si>
  <si>
    <t>MLP</t>
  </si>
  <si>
    <t>Damjan</t>
  </si>
  <si>
    <t>Jurič</t>
  </si>
  <si>
    <t>Borut</t>
  </si>
  <si>
    <t>Nežič</t>
  </si>
  <si>
    <t>Simon</t>
  </si>
  <si>
    <t>Štrbac</t>
  </si>
  <si>
    <t>PPĆ</t>
  </si>
  <si>
    <t>PLM</t>
  </si>
  <si>
    <t>Vučko</t>
  </si>
  <si>
    <t>Daničič</t>
  </si>
  <si>
    <t>Dejan</t>
  </si>
  <si>
    <t>Markovič</t>
  </si>
  <si>
    <t>Ervino</t>
  </si>
  <si>
    <t>Quarantotto</t>
  </si>
  <si>
    <t>CIP</t>
  </si>
  <si>
    <t>Matej</t>
  </si>
  <si>
    <t>Gregorič</t>
  </si>
  <si>
    <t>Zmago</t>
  </si>
  <si>
    <t>Filipčič</t>
  </si>
  <si>
    <t>BAR</t>
  </si>
  <si>
    <t>Agostini Pregelj</t>
  </si>
  <si>
    <t>Luka</t>
  </si>
  <si>
    <t>Bičič</t>
  </si>
  <si>
    <t>RVA</t>
  </si>
  <si>
    <t>Matjaž</t>
  </si>
  <si>
    <t>Derin</t>
  </si>
  <si>
    <t>Slavko</t>
  </si>
  <si>
    <t>Furlanič</t>
  </si>
  <si>
    <t>Miha</t>
  </si>
  <si>
    <t>Podkubovšek</t>
  </si>
  <si>
    <t>Dinko</t>
  </si>
  <si>
    <t>Rado</t>
  </si>
  <si>
    <t>Veljak</t>
  </si>
  <si>
    <t>Patrik</t>
  </si>
  <si>
    <t>Markežič</t>
  </si>
  <si>
    <t>Anton</t>
  </si>
  <si>
    <t>Štokovič</t>
  </si>
  <si>
    <t>Franc</t>
  </si>
  <si>
    <t>Slama</t>
  </si>
  <si>
    <t>Benjamin</t>
  </si>
  <si>
    <t>Šajtegel</t>
  </si>
  <si>
    <t>Edi</t>
  </si>
  <si>
    <t>Beno</t>
  </si>
  <si>
    <t>Zrinski</t>
  </si>
  <si>
    <t>SGO</t>
  </si>
  <si>
    <t>Prodan</t>
  </si>
  <si>
    <t>Gordana</t>
  </si>
  <si>
    <t>BAČ</t>
  </si>
  <si>
    <t>Tamara</t>
  </si>
  <si>
    <t>Lebar</t>
  </si>
  <si>
    <t>Tina</t>
  </si>
  <si>
    <t>Mihaela</t>
  </si>
  <si>
    <t>Karin</t>
  </si>
  <si>
    <t>Favento</t>
  </si>
  <si>
    <t>povprečno število doseženih mac na odigran turnir</t>
  </si>
  <si>
    <t>povprečno število doseženih fuorikampov na odigran turnir</t>
  </si>
  <si>
    <t>U SUM</t>
  </si>
  <si>
    <t>U</t>
  </si>
  <si>
    <t>AVG U</t>
  </si>
  <si>
    <t>skupno število ulovljenih pandolov</t>
  </si>
  <si>
    <t>povprečje ulovljenih pandolov na odigran giron v obrambi</t>
  </si>
  <si>
    <t>povprečje ulovljenih pandolov na odigran turinir</t>
  </si>
  <si>
    <t>IZBITA BAZA: SKUPAJ, AVG NA GIRON</t>
  </si>
  <si>
    <t>I SUM</t>
  </si>
  <si>
    <t>AVG I</t>
  </si>
  <si>
    <t>skupno število izbitih baz</t>
  </si>
  <si>
    <t>povprečje izbitih baz na odigran giron v obrambi</t>
  </si>
  <si>
    <t>povprečje izbitih baz na odirgan turnir</t>
  </si>
  <si>
    <t>Skupina A</t>
  </si>
  <si>
    <t>Prejkmurci</t>
  </si>
  <si>
    <t>Polfinale</t>
  </si>
  <si>
    <t>P1</t>
  </si>
  <si>
    <t>Skupina B</t>
  </si>
  <si>
    <t>P2</t>
  </si>
  <si>
    <t>Finale</t>
  </si>
  <si>
    <t>Prekmurski Pandolaši</t>
  </si>
  <si>
    <t>F1</t>
  </si>
  <si>
    <t>F3</t>
  </si>
  <si>
    <t>tekma z največ macami</t>
  </si>
  <si>
    <t>tekma z največjo razliko</t>
  </si>
  <si>
    <t>ŽUN</t>
  </si>
  <si>
    <t>Urban</t>
  </si>
  <si>
    <t>MAZZE</t>
  </si>
  <si>
    <t>MAZZE Razlika</t>
  </si>
  <si>
    <t>TOČKE Razlika</t>
  </si>
  <si>
    <t>MAZZE Povprečne</t>
  </si>
  <si>
    <t>Hrvatin</t>
  </si>
  <si>
    <t>Jaka</t>
  </si>
  <si>
    <t>Vran</t>
  </si>
  <si>
    <t>AVG:</t>
  </si>
  <si>
    <t>skupno število mac, ki bi jih igralec dosegel, če bi igral na vseh turnirjih (AVG M × 8)</t>
  </si>
  <si>
    <t/>
  </si>
  <si>
    <t>MAZZE Povprečna razlika</t>
  </si>
  <si>
    <t>FUORICAMPI</t>
  </si>
  <si>
    <t>skupno število fuoricampov ekipe</t>
  </si>
  <si>
    <t>Le Super Chicche</t>
  </si>
  <si>
    <t>Žički Sončki</t>
  </si>
  <si>
    <t>LSC</t>
  </si>
  <si>
    <t>ŽSO</t>
  </si>
  <si>
    <t>Božo</t>
  </si>
  <si>
    <t>Luciano</t>
  </si>
  <si>
    <t>Damjanić</t>
  </si>
  <si>
    <t>Špela</t>
  </si>
  <si>
    <t>Eler</t>
  </si>
  <si>
    <t>Kontestabile</t>
  </si>
  <si>
    <t>Danijel</t>
  </si>
  <si>
    <t>Nežić</t>
  </si>
  <si>
    <t>Vojko</t>
  </si>
  <si>
    <t>Romih</t>
  </si>
  <si>
    <t>Sandi</t>
  </si>
  <si>
    <t>Aleš</t>
  </si>
  <si>
    <t>Slatenšek</t>
  </si>
  <si>
    <t>DIFF</t>
  </si>
  <si>
    <t>razlika do napadalca pred trenutnim napadalcem</t>
  </si>
  <si>
    <t>DKB</t>
  </si>
  <si>
    <t>PPA</t>
  </si>
  <si>
    <t>DMB</t>
  </si>
  <si>
    <t>BIS</t>
  </si>
  <si>
    <t>BFE</t>
  </si>
  <si>
    <t>PRE</t>
  </si>
  <si>
    <t>MDS</t>
  </si>
  <si>
    <t>Skupina C</t>
  </si>
  <si>
    <t>SPE</t>
  </si>
  <si>
    <t>PČU</t>
  </si>
  <si>
    <t>Četrtfinale</t>
  </si>
  <si>
    <t>Č1</t>
  </si>
  <si>
    <t>Č2</t>
  </si>
  <si>
    <t>Č3</t>
  </si>
  <si>
    <t>Č4</t>
  </si>
  <si>
    <t>D.K.U.B.</t>
  </si>
  <si>
    <t>D.U.M.B.</t>
  </si>
  <si>
    <t>Bistričanke</t>
  </si>
  <si>
    <t>D.A.M.B.</t>
  </si>
  <si>
    <t>MD Strehovci</t>
  </si>
  <si>
    <t>Breka Fest</t>
  </si>
  <si>
    <t>Specialci</t>
  </si>
  <si>
    <t>Puranji Čunder</t>
  </si>
  <si>
    <t xml:space="preserve">Anja </t>
  </si>
  <si>
    <t>Marič</t>
  </si>
  <si>
    <t xml:space="preserve">Mateja </t>
  </si>
  <si>
    <t>Prša</t>
  </si>
  <si>
    <t>Andreja</t>
  </si>
  <si>
    <t>Nejc</t>
  </si>
  <si>
    <t>Pesjak</t>
  </si>
  <si>
    <t>Lovro</t>
  </si>
  <si>
    <t>Tomaž</t>
  </si>
  <si>
    <t>Miran</t>
  </si>
  <si>
    <t>Lackovič</t>
  </si>
  <si>
    <t xml:space="preserve">Darko </t>
  </si>
  <si>
    <t>Andrej</t>
  </si>
  <si>
    <t>Mihael</t>
  </si>
  <si>
    <t xml:space="preserve">Boštjan </t>
  </si>
  <si>
    <t>Koter</t>
  </si>
  <si>
    <t xml:space="preserve">Bojan </t>
  </si>
  <si>
    <t>Kerčmar</t>
  </si>
  <si>
    <t xml:space="preserve">Tadej </t>
  </si>
  <si>
    <t>Krauthaker</t>
  </si>
  <si>
    <t>Dominik</t>
  </si>
  <si>
    <t>Vogrinec</t>
  </si>
  <si>
    <t xml:space="preserve">Rene </t>
  </si>
  <si>
    <t>Kovač</t>
  </si>
  <si>
    <t xml:space="preserve">Nikola </t>
  </si>
  <si>
    <t>Mitja</t>
  </si>
  <si>
    <t>Obid</t>
  </si>
  <si>
    <t xml:space="preserve">Aleš </t>
  </si>
  <si>
    <t>Klajžar</t>
  </si>
  <si>
    <t>Alen</t>
  </si>
  <si>
    <t>Kegl</t>
  </si>
  <si>
    <t>Slepec</t>
  </si>
  <si>
    <t>Kelenc</t>
  </si>
  <si>
    <t xml:space="preserve">David </t>
  </si>
  <si>
    <t>Kozar</t>
  </si>
  <si>
    <t xml:space="preserve">Jan </t>
  </si>
  <si>
    <t>Bošnjak</t>
  </si>
  <si>
    <t>Grega</t>
  </si>
  <si>
    <t>Matko</t>
  </si>
  <si>
    <t xml:space="preserve">Špela </t>
  </si>
  <si>
    <t>Bencik</t>
  </si>
  <si>
    <t>Kaja</t>
  </si>
  <si>
    <t>Baler</t>
  </si>
  <si>
    <t xml:space="preserve">Vili </t>
  </si>
  <si>
    <t>DKU</t>
  </si>
  <si>
    <t>Marot</t>
  </si>
  <si>
    <t>Stara Kortina</t>
  </si>
  <si>
    <t>SKO</t>
  </si>
  <si>
    <t>Srečko</t>
  </si>
  <si>
    <t>Lazar</t>
  </si>
  <si>
    <t>Skalar</t>
  </si>
  <si>
    <t>Dario</t>
  </si>
  <si>
    <t>Rajko</t>
  </si>
  <si>
    <t>Kompan</t>
  </si>
  <si>
    <t>Gaja</t>
  </si>
  <si>
    <t>Lovrečič</t>
  </si>
  <si>
    <t>Krbavčič</t>
  </si>
  <si>
    <t>Leon</t>
  </si>
  <si>
    <t>Marinkovič</t>
  </si>
  <si>
    <t>Furlan</t>
  </si>
  <si>
    <t>Jernej</t>
  </si>
  <si>
    <t>Žvokelj</t>
  </si>
  <si>
    <t>Bela Tema</t>
  </si>
  <si>
    <t>Baštardi</t>
  </si>
  <si>
    <t>BAŠ</t>
  </si>
  <si>
    <t>Testen</t>
  </si>
  <si>
    <t>Alvin</t>
  </si>
  <si>
    <t>Presl</t>
  </si>
  <si>
    <t>Marko</t>
  </si>
  <si>
    <t>Štokelj</t>
  </si>
  <si>
    <t>BTE</t>
  </si>
  <si>
    <t>Lucchesi</t>
  </si>
  <si>
    <t>Vidergar</t>
  </si>
  <si>
    <t xml:space="preserve">M DIFF </t>
  </si>
  <si>
    <t>M AVG</t>
  </si>
  <si>
    <t>FC AVG</t>
  </si>
  <si>
    <t>M + / SKUPNI SUM</t>
  </si>
  <si>
    <t>Jakomin</t>
  </si>
  <si>
    <t>Liga</t>
  </si>
  <si>
    <t>Verona</t>
  </si>
  <si>
    <t>Mede</t>
  </si>
  <si>
    <t>Fracanapa</t>
  </si>
  <si>
    <t>FRA</t>
  </si>
  <si>
    <t>Piero</t>
  </si>
  <si>
    <t>Rotter</t>
  </si>
  <si>
    <t>VER</t>
  </si>
  <si>
    <t>MED</t>
  </si>
  <si>
    <t>Gabriele</t>
  </si>
  <si>
    <t>Mion</t>
  </si>
  <si>
    <t>Marco</t>
  </si>
  <si>
    <t>Olivieri</t>
  </si>
  <si>
    <t>Mello</t>
  </si>
  <si>
    <t>Zambelli</t>
  </si>
  <si>
    <t>Diego</t>
  </si>
  <si>
    <t>Bazzarin</t>
  </si>
  <si>
    <t>Federico</t>
  </si>
  <si>
    <t>Butta</t>
  </si>
  <si>
    <t>Fabio</t>
  </si>
  <si>
    <t>Farinazzo</t>
  </si>
  <si>
    <t>Roberto</t>
  </si>
  <si>
    <t>Fiocco</t>
  </si>
  <si>
    <t>Elio</t>
  </si>
  <si>
    <t>Franko</t>
  </si>
  <si>
    <t>Bratkovič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</si>
</sst>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\+0\ ;\-0;0"/>
    <numFmt numFmtId="166" formatCode="\+0.00\ ;\-0.00;0.00"/>
    <numFmt numFmtId="167" formatCode="\+0;\-0;0"/>
    <numFmt numFmtId="168" formatCode="\+0.00;\-0.00;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Lohit Hind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4"/>
      <name val="Arial"/>
      <family val="2"/>
    </font>
    <font>
      <sz val="10"/>
      <color indexed="54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1" fontId="0" fillId="37" borderId="12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7" fontId="0" fillId="37" borderId="12" xfId="0" applyNumberFormat="1" applyFill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37" borderId="12" xfId="0" applyNumberFormat="1" applyFill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37" borderId="1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3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/>
    </xf>
    <xf numFmtId="0" fontId="3" fillId="0" borderId="17" xfId="0" applyFont="1" applyBorder="1" applyAlignment="1">
      <alignment horizontal="center" vertical="center" textRotation="90" wrapText="1"/>
    </xf>
    <xf numFmtId="2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0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3" fillId="0" borderId="15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7" fillId="38" borderId="10" xfId="0" applyFont="1" applyFill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0" fontId="0" fillId="0" borderId="2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8" fillId="38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0" fillId="41" borderId="10" xfId="0" applyFont="1" applyFill="1" applyBorder="1" applyAlignment="1">
      <alignment horizontal="center" vertical="center" textRotation="90"/>
    </xf>
    <xf numFmtId="0" fontId="0" fillId="41" borderId="10" xfId="0" applyFill="1" applyBorder="1" applyAlignment="1">
      <alignment horizontal="center"/>
    </xf>
    <xf numFmtId="0" fontId="0" fillId="42" borderId="10" xfId="0" applyFont="1" applyFill="1" applyBorder="1" applyAlignment="1">
      <alignment horizontal="center" vertical="center" textRotation="90"/>
    </xf>
    <xf numFmtId="0" fontId="0" fillId="42" borderId="10" xfId="0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42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26" xfId="0" applyFont="1" applyFill="1" applyBorder="1" applyAlignment="1">
      <alignment/>
    </xf>
    <xf numFmtId="0" fontId="0" fillId="41" borderId="10" xfId="0" applyFont="1" applyFill="1" applyBorder="1" applyAlignment="1">
      <alignment horizontal="center" vertical="center" textRotation="90"/>
    </xf>
    <xf numFmtId="0" fontId="0" fillId="42" borderId="10" xfId="0" applyFont="1" applyFill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17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2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43" borderId="0" xfId="0" applyFill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41" borderId="10" xfId="0" applyFont="1" applyFill="1" applyBorder="1" applyAlignment="1">
      <alignment horizontal="center" vertical="center" textRotation="90"/>
    </xf>
    <xf numFmtId="0" fontId="0" fillId="42" borderId="10" xfId="0" applyFont="1" applyFill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0" fillId="41" borderId="27" xfId="0" applyFont="1" applyFill="1" applyBorder="1" applyAlignment="1">
      <alignment horizontal="center" vertical="center" textRotation="90"/>
    </xf>
    <xf numFmtId="0" fontId="0" fillId="41" borderId="28" xfId="0" applyFont="1" applyFill="1" applyBorder="1" applyAlignment="1">
      <alignment horizontal="center" vertical="center" textRotation="90"/>
    </xf>
    <xf numFmtId="0" fontId="0" fillId="41" borderId="29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27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ntitled1" xfId="62"/>
    <cellStyle name="Untitled2" xfId="63"/>
    <cellStyle name="Untitled3" xfId="64"/>
    <cellStyle name="Untitled4" xfId="65"/>
    <cellStyle name="Untitled5" xfId="66"/>
    <cellStyle name="Untitled6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89"/>
  <sheetViews>
    <sheetView tabSelected="1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57421875" defaultRowHeight="12.75"/>
  <cols>
    <col min="1" max="1" width="8.140625" style="0" customWidth="1"/>
    <col min="2" max="2" width="20.00390625" style="0" customWidth="1"/>
    <col min="3" max="4" width="7.7109375" style="0" customWidth="1"/>
    <col min="5" max="5" width="8.28125" style="0" bestFit="1" customWidth="1"/>
    <col min="6" max="12" width="7.7109375" style="0" customWidth="1"/>
    <col min="13" max="13" width="7.57421875" style="0" customWidth="1"/>
    <col min="14" max="15" width="7.7109375" style="0" customWidth="1"/>
    <col min="16" max="16" width="7.421875" style="0" customWidth="1"/>
    <col min="17" max="19" width="7.7109375" style="0" customWidth="1"/>
    <col min="20" max="20" width="8.28125" style="0" bestFit="1" customWidth="1"/>
    <col min="21" max="22" width="7.7109375" style="0" customWidth="1"/>
    <col min="23" max="23" width="8.28125" style="0" bestFit="1" customWidth="1"/>
    <col min="24" max="29" width="7.7109375" style="0" customWidth="1"/>
    <col min="30" max="30" width="7.8515625" style="0" customWidth="1"/>
    <col min="31" max="31" width="5.8515625" style="0" bestFit="1" customWidth="1"/>
    <col min="32" max="33" width="5.140625" style="0" customWidth="1"/>
    <col min="34" max="34" width="20.8515625" style="0" customWidth="1"/>
    <col min="35" max="35" width="8.00390625" style="0" customWidth="1"/>
    <col min="36" max="38" width="7.57421875" style="0" customWidth="1"/>
    <col min="39" max="39" width="20.8515625" style="0" customWidth="1"/>
    <col min="40" max="40" width="15.8515625" style="0" customWidth="1"/>
    <col min="41" max="42" width="15.28125" style="0" customWidth="1"/>
    <col min="43" max="43" width="16.421875" style="0" customWidth="1"/>
    <col min="44" max="44" width="2.8515625" style="0" customWidth="1"/>
    <col min="45" max="45" width="2.7109375" style="0" customWidth="1"/>
    <col min="46" max="46" width="3.00390625" style="0" customWidth="1"/>
    <col min="47" max="47" width="2.8515625" style="0" customWidth="1"/>
    <col min="48" max="48" width="2.7109375" style="0" customWidth="1"/>
    <col min="49" max="49" width="3.00390625" style="0" customWidth="1"/>
    <col min="50" max="50" width="2.8515625" style="0" customWidth="1"/>
    <col min="51" max="51" width="2.7109375" style="0" customWidth="1"/>
    <col min="52" max="52" width="3.00390625" style="0" customWidth="1"/>
    <col min="53" max="53" width="2.8515625" style="0" customWidth="1"/>
    <col min="54" max="54" width="3.8515625" style="0" customWidth="1"/>
    <col min="55" max="55" width="3.00390625" style="0" customWidth="1"/>
    <col min="56" max="56" width="3.8515625" style="0" customWidth="1"/>
    <col min="57" max="58" width="6.00390625" style="0" customWidth="1"/>
    <col min="59" max="59" width="5.57421875" style="0" customWidth="1"/>
    <col min="60" max="60" width="6.00390625" style="0" customWidth="1"/>
    <col min="61" max="61" width="5.00390625" style="0" customWidth="1"/>
    <col min="62" max="65" width="6.00390625" style="0" customWidth="1"/>
    <col min="66" max="66" width="7.7109375" style="0" customWidth="1"/>
    <col min="67" max="69" width="6.00390625" style="0" customWidth="1"/>
    <col min="70" max="70" width="5.00390625" style="0" customWidth="1"/>
    <col min="71" max="72" width="6.00390625" style="0" customWidth="1"/>
    <col min="73" max="73" width="5.00390625" style="0" customWidth="1"/>
    <col min="74" max="75" width="6.00390625" style="0" customWidth="1"/>
    <col min="76" max="76" width="5.00390625" style="0" customWidth="1"/>
    <col min="77" max="78" width="6.00390625" style="0" customWidth="1"/>
    <col min="79" max="79" width="5.00390625" style="0" customWidth="1"/>
    <col min="80" max="82" width="6.00390625" style="0" customWidth="1"/>
    <col min="83" max="83" width="6.7109375" style="0" customWidth="1"/>
    <col min="84" max="85" width="7.7109375" style="0" customWidth="1"/>
    <col min="86" max="86" width="7.140625" style="0" customWidth="1"/>
    <col min="87" max="87" width="7.7109375" style="0" customWidth="1"/>
    <col min="88" max="88" width="6.57421875" style="0" customWidth="1"/>
    <col min="89" max="91" width="7.7109375" style="0" customWidth="1"/>
    <col min="92" max="92" width="8.28125" style="0" customWidth="1"/>
    <col min="93" max="94" width="7.7109375" style="0" customWidth="1"/>
    <col min="95" max="95" width="8.28125" style="0" customWidth="1"/>
    <col min="96" max="96" width="7.7109375" style="0" customWidth="1"/>
    <col min="97" max="97" width="6.57421875" style="0" customWidth="1"/>
    <col min="98" max="99" width="7.7109375" style="0" customWidth="1"/>
    <col min="100" max="100" width="6.57421875" style="0" customWidth="1"/>
    <col min="101" max="102" width="7.7109375" style="0" customWidth="1"/>
    <col min="103" max="103" width="6.57421875" style="0" customWidth="1"/>
    <col min="104" max="105" width="7.7109375" style="0" customWidth="1"/>
    <col min="106" max="106" width="6.57421875" style="0" customWidth="1"/>
    <col min="107" max="109" width="7.7109375" style="0" customWidth="1"/>
    <col min="110" max="110" width="8.28125" style="0" customWidth="1"/>
  </cols>
  <sheetData>
    <row r="1" spans="1:13" ht="14.25" customHeight="1">
      <c r="A1" s="51" t="s">
        <v>0</v>
      </c>
      <c r="B1" s="52" t="s">
        <v>1</v>
      </c>
      <c r="C1" s="144" t="s">
        <v>2</v>
      </c>
      <c r="D1" s="144"/>
      <c r="E1" s="144"/>
      <c r="F1" s="144"/>
      <c r="G1" s="144"/>
      <c r="H1" s="144"/>
      <c r="I1" s="144"/>
      <c r="J1" s="144"/>
      <c r="K1" s="144" t="s">
        <v>3</v>
      </c>
      <c r="L1" s="144"/>
      <c r="M1" s="53"/>
    </row>
    <row r="2" spans="1:110" s="1" customFormat="1" ht="95.25" customHeight="1">
      <c r="A2" s="54" t="s">
        <v>0</v>
      </c>
      <c r="B2" s="18" t="s">
        <v>1</v>
      </c>
      <c r="C2" s="109" t="s">
        <v>4</v>
      </c>
      <c r="D2" s="109" t="s">
        <v>5</v>
      </c>
      <c r="E2" s="107" t="s">
        <v>6</v>
      </c>
      <c r="F2" s="109" t="s">
        <v>7</v>
      </c>
      <c r="G2" s="107" t="s">
        <v>8</v>
      </c>
      <c r="H2" s="107" t="s">
        <v>9</v>
      </c>
      <c r="I2" s="109" t="s">
        <v>10</v>
      </c>
      <c r="J2" s="107" t="s">
        <v>11</v>
      </c>
      <c r="K2" s="19" t="s">
        <v>12</v>
      </c>
      <c r="L2" s="19" t="s">
        <v>13</v>
      </c>
      <c r="M2" s="55" t="s">
        <v>299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3" ht="12.75">
      <c r="A3" s="56">
        <v>1</v>
      </c>
      <c r="B3" s="21" t="s">
        <v>14</v>
      </c>
      <c r="C3" s="20">
        <v>13</v>
      </c>
      <c r="D3" s="20">
        <v>8</v>
      </c>
      <c r="E3" s="20">
        <v>13</v>
      </c>
      <c r="F3" s="20">
        <v>7</v>
      </c>
      <c r="G3" s="20">
        <v>6</v>
      </c>
      <c r="H3" s="20">
        <v>13</v>
      </c>
      <c r="I3" s="20">
        <v>9</v>
      </c>
      <c r="J3" s="20">
        <v>13</v>
      </c>
      <c r="K3" s="20">
        <f aca="true" t="shared" si="0" ref="K3:K29">SUM(C3:J3)</f>
        <v>82</v>
      </c>
      <c r="L3" s="22">
        <f aca="true" t="shared" si="1" ref="L3:L29">AVERAGE(C3:J3)</f>
        <v>10.25</v>
      </c>
      <c r="M3" s="88">
        <f aca="true" t="shared" si="2" ref="M3:M29">VLOOKUP(B3,$B$125:$AC$151,28,0)</f>
        <v>3414</v>
      </c>
    </row>
    <row r="4" spans="1:13" ht="12.75">
      <c r="A4" s="56">
        <v>2</v>
      </c>
      <c r="B4" s="96" t="s">
        <v>22</v>
      </c>
      <c r="C4" s="20">
        <v>3</v>
      </c>
      <c r="D4" s="20">
        <v>11</v>
      </c>
      <c r="E4" s="20">
        <v>11</v>
      </c>
      <c r="F4" s="20">
        <v>6</v>
      </c>
      <c r="G4" s="20">
        <v>8</v>
      </c>
      <c r="H4" s="20">
        <v>7</v>
      </c>
      <c r="I4" s="20">
        <v>13</v>
      </c>
      <c r="J4" s="20">
        <v>9</v>
      </c>
      <c r="K4" s="20">
        <f t="shared" si="0"/>
        <v>68</v>
      </c>
      <c r="L4" s="22">
        <f t="shared" si="1"/>
        <v>8.5</v>
      </c>
      <c r="M4" s="88">
        <f t="shared" si="2"/>
        <v>1250</v>
      </c>
    </row>
    <row r="5" spans="1:13" ht="12.75">
      <c r="A5" s="56">
        <v>3</v>
      </c>
      <c r="B5" s="96" t="s">
        <v>16</v>
      </c>
      <c r="C5" s="20">
        <v>9</v>
      </c>
      <c r="D5" s="20">
        <v>3</v>
      </c>
      <c r="E5" s="20"/>
      <c r="F5" s="20">
        <v>13</v>
      </c>
      <c r="G5" s="20">
        <v>13</v>
      </c>
      <c r="H5" s="20">
        <v>2</v>
      </c>
      <c r="I5" s="20">
        <v>11</v>
      </c>
      <c r="J5" s="20">
        <v>7</v>
      </c>
      <c r="K5" s="20">
        <f t="shared" si="0"/>
        <v>58</v>
      </c>
      <c r="L5" s="22">
        <f t="shared" si="1"/>
        <v>8.285714285714286</v>
      </c>
      <c r="M5" s="88">
        <f t="shared" si="2"/>
        <v>1607</v>
      </c>
    </row>
    <row r="6" spans="1:13" ht="12.75">
      <c r="A6" s="56">
        <v>4</v>
      </c>
      <c r="B6" s="96" t="s">
        <v>17</v>
      </c>
      <c r="C6" s="20">
        <v>8</v>
      </c>
      <c r="D6" s="20">
        <v>3</v>
      </c>
      <c r="E6" s="20">
        <v>3</v>
      </c>
      <c r="F6" s="20">
        <v>11</v>
      </c>
      <c r="G6" s="20">
        <v>7</v>
      </c>
      <c r="H6" s="20">
        <v>11</v>
      </c>
      <c r="I6" s="20">
        <v>6</v>
      </c>
      <c r="J6" s="20">
        <v>3</v>
      </c>
      <c r="K6" s="20">
        <f t="shared" si="0"/>
        <v>52</v>
      </c>
      <c r="L6" s="22">
        <f t="shared" si="1"/>
        <v>6.5</v>
      </c>
      <c r="M6" s="88">
        <f t="shared" si="2"/>
        <v>-1430</v>
      </c>
    </row>
    <row r="7" spans="1:13" ht="12.75">
      <c r="A7" s="56">
        <v>5</v>
      </c>
      <c r="B7" s="96" t="s">
        <v>18</v>
      </c>
      <c r="C7" s="20">
        <v>7</v>
      </c>
      <c r="D7" s="20">
        <v>7</v>
      </c>
      <c r="E7" s="20"/>
      <c r="F7" s="20"/>
      <c r="G7" s="20">
        <v>11</v>
      </c>
      <c r="H7" s="20">
        <v>6</v>
      </c>
      <c r="I7" s="20">
        <v>5</v>
      </c>
      <c r="J7" s="20">
        <v>11</v>
      </c>
      <c r="K7" s="20">
        <f t="shared" si="0"/>
        <v>47</v>
      </c>
      <c r="L7" s="22">
        <f t="shared" si="1"/>
        <v>7.833333333333333</v>
      </c>
      <c r="M7" s="88">
        <f t="shared" si="2"/>
        <v>74</v>
      </c>
    </row>
    <row r="8" spans="1:13" ht="12.75">
      <c r="A8" s="56">
        <v>6</v>
      </c>
      <c r="B8" s="96" t="s">
        <v>19</v>
      </c>
      <c r="C8" s="20">
        <v>5</v>
      </c>
      <c r="D8" s="20">
        <v>9</v>
      </c>
      <c r="E8" s="20">
        <v>8</v>
      </c>
      <c r="F8" s="20">
        <v>8</v>
      </c>
      <c r="G8" s="20">
        <v>9</v>
      </c>
      <c r="H8" s="20"/>
      <c r="I8" s="20"/>
      <c r="J8" s="20"/>
      <c r="K8" s="20">
        <f t="shared" si="0"/>
        <v>39</v>
      </c>
      <c r="L8" s="22">
        <f t="shared" si="1"/>
        <v>7.8</v>
      </c>
      <c r="M8" s="88">
        <f t="shared" si="2"/>
        <v>958</v>
      </c>
    </row>
    <row r="9" spans="1:13" ht="12.75">
      <c r="A9" s="56">
        <v>7</v>
      </c>
      <c r="B9" s="96" t="s">
        <v>15</v>
      </c>
      <c r="C9" s="20">
        <v>11</v>
      </c>
      <c r="D9" s="20"/>
      <c r="E9" s="20"/>
      <c r="F9" s="20">
        <v>2</v>
      </c>
      <c r="G9" s="20">
        <v>3</v>
      </c>
      <c r="H9" s="20"/>
      <c r="I9" s="20">
        <v>8</v>
      </c>
      <c r="J9" s="20">
        <v>8</v>
      </c>
      <c r="K9" s="20">
        <f t="shared" si="0"/>
        <v>32</v>
      </c>
      <c r="L9" s="22">
        <f t="shared" si="1"/>
        <v>6.4</v>
      </c>
      <c r="M9" s="88">
        <f t="shared" si="2"/>
        <v>-394</v>
      </c>
    </row>
    <row r="10" spans="1:13" ht="12.75">
      <c r="A10" s="56">
        <v>8</v>
      </c>
      <c r="B10" s="96" t="s">
        <v>20</v>
      </c>
      <c r="C10" s="20">
        <v>5</v>
      </c>
      <c r="D10" s="20">
        <v>4</v>
      </c>
      <c r="E10" s="20"/>
      <c r="F10" s="20">
        <v>4</v>
      </c>
      <c r="G10" s="20">
        <v>2</v>
      </c>
      <c r="H10" s="20">
        <v>7</v>
      </c>
      <c r="I10" s="20">
        <v>7</v>
      </c>
      <c r="J10" s="20">
        <v>3</v>
      </c>
      <c r="K10" s="20">
        <f t="shared" si="0"/>
        <v>32</v>
      </c>
      <c r="L10" s="22">
        <f t="shared" si="1"/>
        <v>4.571428571428571</v>
      </c>
      <c r="M10" s="88">
        <f t="shared" si="2"/>
        <v>-1476</v>
      </c>
    </row>
    <row r="11" spans="1:13" ht="12.75">
      <c r="A11" s="56">
        <v>9</v>
      </c>
      <c r="B11" s="96" t="s">
        <v>185</v>
      </c>
      <c r="C11" s="20"/>
      <c r="D11" s="20">
        <v>13</v>
      </c>
      <c r="E11" s="20">
        <v>9</v>
      </c>
      <c r="F11" s="20">
        <v>9</v>
      </c>
      <c r="G11" s="20"/>
      <c r="H11" s="20"/>
      <c r="I11" s="20"/>
      <c r="J11" s="20"/>
      <c r="K11" s="20">
        <f t="shared" si="0"/>
        <v>31</v>
      </c>
      <c r="L11" s="22">
        <f t="shared" si="1"/>
        <v>10.333333333333334</v>
      </c>
      <c r="M11" s="88">
        <f t="shared" si="2"/>
        <v>888</v>
      </c>
    </row>
    <row r="12" spans="1:13" ht="12.75">
      <c r="A12" s="56">
        <v>10</v>
      </c>
      <c r="B12" s="96" t="s">
        <v>21</v>
      </c>
      <c r="C12" s="20">
        <v>4</v>
      </c>
      <c r="D12" s="20">
        <v>5</v>
      </c>
      <c r="E12" s="20"/>
      <c r="F12" s="20"/>
      <c r="G12" s="20">
        <v>2</v>
      </c>
      <c r="H12" s="20">
        <v>9</v>
      </c>
      <c r="I12" s="20"/>
      <c r="J12" s="20"/>
      <c r="K12" s="20">
        <f t="shared" si="0"/>
        <v>20</v>
      </c>
      <c r="L12" s="22">
        <f t="shared" si="1"/>
        <v>5</v>
      </c>
      <c r="M12" s="88">
        <f t="shared" si="2"/>
        <v>-1328</v>
      </c>
    </row>
    <row r="13" spans="1:13" ht="12.75">
      <c r="A13" s="56">
        <v>11</v>
      </c>
      <c r="B13" s="21" t="s">
        <v>272</v>
      </c>
      <c r="C13" s="20"/>
      <c r="D13" s="20"/>
      <c r="E13" s="20"/>
      <c r="F13" s="20">
        <v>4</v>
      </c>
      <c r="G13" s="20">
        <v>5</v>
      </c>
      <c r="H13" s="20"/>
      <c r="I13" s="20"/>
      <c r="J13" s="20"/>
      <c r="K13" s="20">
        <f t="shared" si="0"/>
        <v>9</v>
      </c>
      <c r="L13" s="22">
        <f t="shared" si="1"/>
        <v>4.5</v>
      </c>
      <c r="M13" s="88">
        <f t="shared" si="2"/>
        <v>-265</v>
      </c>
    </row>
    <row r="14" spans="1:16" ht="12.75">
      <c r="A14" s="56">
        <v>12</v>
      </c>
      <c r="B14" s="21" t="s">
        <v>164</v>
      </c>
      <c r="C14" s="20"/>
      <c r="D14" s="20"/>
      <c r="E14" s="20">
        <v>6</v>
      </c>
      <c r="F14" s="20"/>
      <c r="G14" s="20"/>
      <c r="H14" s="20">
        <v>2</v>
      </c>
      <c r="I14" s="20"/>
      <c r="J14" s="20"/>
      <c r="K14" s="20">
        <f t="shared" si="0"/>
        <v>8</v>
      </c>
      <c r="L14" s="22">
        <f t="shared" si="1"/>
        <v>4</v>
      </c>
      <c r="M14" s="88">
        <f t="shared" si="2"/>
        <v>-291</v>
      </c>
      <c r="P14" s="2"/>
    </row>
    <row r="15" spans="1:16" ht="12.75">
      <c r="A15" s="56">
        <v>13</v>
      </c>
      <c r="B15" s="21" t="s">
        <v>23</v>
      </c>
      <c r="C15" s="20">
        <v>2</v>
      </c>
      <c r="D15" s="20"/>
      <c r="E15" s="20">
        <v>4</v>
      </c>
      <c r="F15" s="20"/>
      <c r="G15" s="20">
        <v>2</v>
      </c>
      <c r="H15" s="20"/>
      <c r="I15" s="20"/>
      <c r="J15" s="20"/>
      <c r="K15" s="20">
        <f t="shared" si="0"/>
        <v>8</v>
      </c>
      <c r="L15" s="22">
        <f t="shared" si="1"/>
        <v>2.6666666666666665</v>
      </c>
      <c r="M15" s="88">
        <f t="shared" si="2"/>
        <v>-1044</v>
      </c>
      <c r="P15" s="2"/>
    </row>
    <row r="16" spans="1:16" ht="12.75">
      <c r="A16" s="56">
        <v>14</v>
      </c>
      <c r="B16" s="21" t="s">
        <v>225</v>
      </c>
      <c r="C16" s="20"/>
      <c r="D16" s="20"/>
      <c r="E16" s="20">
        <v>7</v>
      </c>
      <c r="F16" s="20"/>
      <c r="G16" s="20"/>
      <c r="H16" s="20"/>
      <c r="I16" s="20"/>
      <c r="J16" s="20"/>
      <c r="K16" s="20">
        <f t="shared" si="0"/>
        <v>7</v>
      </c>
      <c r="L16" s="22">
        <f t="shared" si="1"/>
        <v>7</v>
      </c>
      <c r="M16" s="88">
        <f t="shared" si="2"/>
        <v>176</v>
      </c>
      <c r="P16" s="2"/>
    </row>
    <row r="17" spans="1:16" ht="12.75">
      <c r="A17" s="56">
        <v>15</v>
      </c>
      <c r="B17" s="21" t="s">
        <v>305</v>
      </c>
      <c r="C17" s="20"/>
      <c r="D17" s="20"/>
      <c r="E17" s="20"/>
      <c r="F17" s="20"/>
      <c r="G17" s="20"/>
      <c r="H17" s="20"/>
      <c r="I17" s="20"/>
      <c r="J17" s="20">
        <v>6</v>
      </c>
      <c r="K17" s="20">
        <f t="shared" si="0"/>
        <v>6</v>
      </c>
      <c r="L17" s="22">
        <f t="shared" si="1"/>
        <v>6</v>
      </c>
      <c r="M17" s="88">
        <f t="shared" si="2"/>
        <v>-122</v>
      </c>
      <c r="P17" s="2"/>
    </row>
    <row r="18" spans="1:17" ht="12.75">
      <c r="A18" s="56">
        <v>16</v>
      </c>
      <c r="B18" s="21" t="s">
        <v>158</v>
      </c>
      <c r="C18" s="20"/>
      <c r="D18" s="20"/>
      <c r="E18" s="20">
        <v>5</v>
      </c>
      <c r="F18" s="20"/>
      <c r="G18" s="20"/>
      <c r="H18" s="20"/>
      <c r="I18" s="20"/>
      <c r="J18" s="20"/>
      <c r="K18" s="20">
        <f t="shared" si="0"/>
        <v>5</v>
      </c>
      <c r="L18" s="22">
        <f t="shared" si="1"/>
        <v>5</v>
      </c>
      <c r="M18" s="88">
        <f t="shared" si="2"/>
        <v>94</v>
      </c>
      <c r="P18" s="2"/>
      <c r="Q18" s="2"/>
    </row>
    <row r="19" spans="1:17" ht="12.75">
      <c r="A19" s="56">
        <v>17</v>
      </c>
      <c r="B19" s="21" t="s">
        <v>306</v>
      </c>
      <c r="C19" s="20"/>
      <c r="D19" s="20"/>
      <c r="E19" s="20"/>
      <c r="F19" s="20"/>
      <c r="G19" s="20"/>
      <c r="H19" s="20"/>
      <c r="I19" s="20"/>
      <c r="J19" s="20">
        <v>5</v>
      </c>
      <c r="K19" s="20">
        <f t="shared" si="0"/>
        <v>5</v>
      </c>
      <c r="L19" s="22">
        <f t="shared" si="1"/>
        <v>5</v>
      </c>
      <c r="M19" s="88">
        <f t="shared" si="2"/>
        <v>-24</v>
      </c>
      <c r="P19" s="2"/>
      <c r="Q19" s="2"/>
    </row>
    <row r="20" spans="1:17" ht="12.75">
      <c r="A20" s="56">
        <v>18</v>
      </c>
      <c r="B20" s="21" t="s">
        <v>288</v>
      </c>
      <c r="C20" s="20"/>
      <c r="D20" s="20"/>
      <c r="E20" s="20"/>
      <c r="F20" s="20"/>
      <c r="G20" s="20"/>
      <c r="H20" s="20">
        <v>5</v>
      </c>
      <c r="I20" s="20"/>
      <c r="J20" s="20"/>
      <c r="K20" s="20">
        <f t="shared" si="0"/>
        <v>5</v>
      </c>
      <c r="L20" s="22">
        <f t="shared" si="1"/>
        <v>5</v>
      </c>
      <c r="M20" s="88">
        <f t="shared" si="2"/>
        <v>-66</v>
      </c>
      <c r="Q20" s="2"/>
    </row>
    <row r="21" spans="1:17" ht="12.75">
      <c r="A21" s="56">
        <v>19</v>
      </c>
      <c r="B21" s="21" t="s">
        <v>289</v>
      </c>
      <c r="C21" s="20"/>
      <c r="D21" s="20"/>
      <c r="E21" s="20"/>
      <c r="F21" s="20"/>
      <c r="G21" s="20"/>
      <c r="H21" s="20">
        <v>4</v>
      </c>
      <c r="I21" s="20"/>
      <c r="J21" s="20"/>
      <c r="K21" s="20">
        <f t="shared" si="0"/>
        <v>4</v>
      </c>
      <c r="L21" s="22">
        <f t="shared" si="1"/>
        <v>4</v>
      </c>
      <c r="M21" s="88">
        <f t="shared" si="2"/>
        <v>-246</v>
      </c>
      <c r="Q21" s="2"/>
    </row>
    <row r="22" spans="1:17" ht="12.75">
      <c r="A22" s="56">
        <v>20</v>
      </c>
      <c r="B22" s="21" t="s">
        <v>221</v>
      </c>
      <c r="C22" s="20"/>
      <c r="D22" s="20"/>
      <c r="E22" s="20">
        <v>3</v>
      </c>
      <c r="F22" s="20"/>
      <c r="G22" s="20"/>
      <c r="H22" s="20"/>
      <c r="I22" s="20"/>
      <c r="J22" s="20"/>
      <c r="K22" s="20">
        <f t="shared" si="0"/>
        <v>3</v>
      </c>
      <c r="L22" s="22">
        <f t="shared" si="1"/>
        <v>3</v>
      </c>
      <c r="M22" s="88">
        <f t="shared" si="2"/>
        <v>-121</v>
      </c>
      <c r="Q22" s="2"/>
    </row>
    <row r="23" spans="1:17" ht="12.75">
      <c r="A23" s="95">
        <v>21</v>
      </c>
      <c r="B23" s="96" t="s">
        <v>224</v>
      </c>
      <c r="C23" s="97"/>
      <c r="D23" s="97"/>
      <c r="E23" s="97">
        <v>3</v>
      </c>
      <c r="F23" s="97"/>
      <c r="G23" s="97"/>
      <c r="H23" s="20"/>
      <c r="I23" s="97"/>
      <c r="J23" s="97"/>
      <c r="K23" s="20">
        <f t="shared" si="0"/>
        <v>3</v>
      </c>
      <c r="L23" s="22">
        <f t="shared" si="1"/>
        <v>3</v>
      </c>
      <c r="M23" s="88">
        <f t="shared" si="2"/>
        <v>-423</v>
      </c>
      <c r="Q23" s="2"/>
    </row>
    <row r="24" spans="1:17" ht="12.75">
      <c r="A24" s="95">
        <v>22</v>
      </c>
      <c r="B24" s="96" t="s">
        <v>222</v>
      </c>
      <c r="C24" s="97"/>
      <c r="D24" s="97"/>
      <c r="E24" s="97">
        <v>2</v>
      </c>
      <c r="F24" s="97"/>
      <c r="G24" s="97"/>
      <c r="H24" s="20"/>
      <c r="I24" s="97"/>
      <c r="J24" s="97"/>
      <c r="K24" s="20">
        <f t="shared" si="0"/>
        <v>2</v>
      </c>
      <c r="L24" s="22">
        <f t="shared" si="1"/>
        <v>2</v>
      </c>
      <c r="M24" s="88">
        <f t="shared" si="2"/>
        <v>-1</v>
      </c>
      <c r="Q24" s="2"/>
    </row>
    <row r="25" spans="1:17" ht="12.75">
      <c r="A25" s="95">
        <v>23</v>
      </c>
      <c r="B25" s="96" t="s">
        <v>218</v>
      </c>
      <c r="C25" s="97"/>
      <c r="D25" s="97"/>
      <c r="E25" s="97">
        <v>2</v>
      </c>
      <c r="F25" s="97"/>
      <c r="G25" s="97"/>
      <c r="H25" s="20"/>
      <c r="I25" s="97"/>
      <c r="J25" s="97"/>
      <c r="K25" s="20">
        <f t="shared" si="0"/>
        <v>2</v>
      </c>
      <c r="L25" s="22">
        <f t="shared" si="1"/>
        <v>2</v>
      </c>
      <c r="M25" s="88">
        <f t="shared" si="2"/>
        <v>-85</v>
      </c>
      <c r="Q25" s="2"/>
    </row>
    <row r="26" spans="1:17" ht="12.75">
      <c r="A26" s="95">
        <v>24</v>
      </c>
      <c r="B26" s="96" t="s">
        <v>223</v>
      </c>
      <c r="C26" s="97"/>
      <c r="D26" s="97"/>
      <c r="E26" s="97">
        <v>2</v>
      </c>
      <c r="F26" s="97"/>
      <c r="G26" s="97"/>
      <c r="H26" s="97"/>
      <c r="I26" s="97"/>
      <c r="J26" s="97"/>
      <c r="K26" s="20">
        <f t="shared" si="0"/>
        <v>2</v>
      </c>
      <c r="L26" s="22">
        <f t="shared" si="1"/>
        <v>2</v>
      </c>
      <c r="M26" s="88">
        <f t="shared" si="2"/>
        <v>-124</v>
      </c>
      <c r="Q26" s="2"/>
    </row>
    <row r="27" spans="1:17" ht="12.75">
      <c r="A27" s="95">
        <v>25</v>
      </c>
      <c r="B27" s="96" t="s">
        <v>220</v>
      </c>
      <c r="C27" s="97"/>
      <c r="D27" s="97"/>
      <c r="E27" s="97">
        <v>2</v>
      </c>
      <c r="F27" s="97"/>
      <c r="G27" s="97"/>
      <c r="H27" s="97"/>
      <c r="I27" s="97"/>
      <c r="J27" s="97"/>
      <c r="K27" s="20">
        <f t="shared" si="0"/>
        <v>2</v>
      </c>
      <c r="L27" s="22">
        <f t="shared" si="1"/>
        <v>2</v>
      </c>
      <c r="M27" s="88">
        <f t="shared" si="2"/>
        <v>-233</v>
      </c>
      <c r="Q27" s="2"/>
    </row>
    <row r="28" spans="1:17" ht="12.75">
      <c r="A28" s="95">
        <v>26</v>
      </c>
      <c r="B28" s="96" t="s">
        <v>184</v>
      </c>
      <c r="C28" s="97"/>
      <c r="D28" s="97">
        <v>2</v>
      </c>
      <c r="E28" s="97"/>
      <c r="F28" s="97"/>
      <c r="G28" s="97"/>
      <c r="H28" s="97"/>
      <c r="I28" s="97"/>
      <c r="J28" s="97"/>
      <c r="K28" s="20">
        <f t="shared" si="0"/>
        <v>2</v>
      </c>
      <c r="L28" s="22">
        <f t="shared" si="1"/>
        <v>2</v>
      </c>
      <c r="M28" s="88">
        <f t="shared" si="2"/>
        <v>-342</v>
      </c>
      <c r="Q28" s="2"/>
    </row>
    <row r="29" spans="1:17" ht="13.5" thickBot="1">
      <c r="A29" s="57">
        <v>27</v>
      </c>
      <c r="B29" s="58" t="s">
        <v>307</v>
      </c>
      <c r="C29" s="59"/>
      <c r="D29" s="59"/>
      <c r="E29" s="59"/>
      <c r="F29" s="59"/>
      <c r="G29" s="59"/>
      <c r="H29" s="59"/>
      <c r="I29" s="59"/>
      <c r="J29" s="59">
        <v>2</v>
      </c>
      <c r="K29" s="59">
        <f t="shared" si="0"/>
        <v>2</v>
      </c>
      <c r="L29" s="60">
        <f t="shared" si="1"/>
        <v>2</v>
      </c>
      <c r="M29" s="89">
        <f t="shared" si="2"/>
        <v>-446</v>
      </c>
      <c r="Q29" s="2"/>
    </row>
    <row r="30" spans="89:91" ht="13.5" thickBot="1">
      <c r="CK30" s="3"/>
      <c r="CL30" s="4"/>
      <c r="CM30" s="4"/>
    </row>
    <row r="31" spans="1:82" ht="12.75">
      <c r="A31" s="51" t="s">
        <v>0</v>
      </c>
      <c r="B31" s="52" t="s">
        <v>1</v>
      </c>
      <c r="C31" s="144" t="s">
        <v>24</v>
      </c>
      <c r="D31" s="144"/>
      <c r="E31" s="144"/>
      <c r="F31" s="144"/>
      <c r="G31" s="144"/>
      <c r="H31" s="144"/>
      <c r="I31" s="144"/>
      <c r="J31" s="144"/>
      <c r="K31" s="144" t="s">
        <v>24</v>
      </c>
      <c r="L31" s="144"/>
      <c r="M31" s="145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5"/>
      <c r="BQ31" s="6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00.5" customHeight="1">
      <c r="A32" s="54" t="s">
        <v>0</v>
      </c>
      <c r="B32" s="18" t="s">
        <v>1</v>
      </c>
      <c r="C32" s="109" t="s">
        <v>4</v>
      </c>
      <c r="D32" s="109" t="s">
        <v>5</v>
      </c>
      <c r="E32" s="107" t="s">
        <v>6</v>
      </c>
      <c r="F32" s="109" t="s">
        <v>7</v>
      </c>
      <c r="G32" s="107" t="s">
        <v>8</v>
      </c>
      <c r="H32" s="107" t="s">
        <v>9</v>
      </c>
      <c r="I32" s="109" t="s">
        <v>10</v>
      </c>
      <c r="J32" s="107" t="s">
        <v>11</v>
      </c>
      <c r="K32" s="19" t="s">
        <v>12</v>
      </c>
      <c r="L32" s="19" t="s">
        <v>13</v>
      </c>
      <c r="M32" s="61" t="s">
        <v>25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5"/>
      <c r="BQ32" s="6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2.75">
      <c r="A33" s="56">
        <v>1</v>
      </c>
      <c r="B33" s="21" t="s">
        <v>14</v>
      </c>
      <c r="C33" s="20">
        <v>6</v>
      </c>
      <c r="D33" s="20">
        <v>6</v>
      </c>
      <c r="E33" s="20">
        <v>7</v>
      </c>
      <c r="F33" s="20">
        <v>4</v>
      </c>
      <c r="G33" s="20">
        <v>4</v>
      </c>
      <c r="H33" s="20">
        <v>6</v>
      </c>
      <c r="I33" s="20">
        <v>6</v>
      </c>
      <c r="J33" s="20">
        <v>6</v>
      </c>
      <c r="K33" s="20">
        <f aca="true" t="shared" si="3" ref="K33:K59">SUM(C33:J33)</f>
        <v>45</v>
      </c>
      <c r="L33" s="22">
        <f aca="true" t="shared" si="4" ref="L33:L59">AVERAGE(C33:J33)</f>
        <v>5.625</v>
      </c>
      <c r="M33" s="62">
        <f aca="true" t="shared" si="5" ref="M33:M59">K33/AVERAGE($K$33:$K$59)</f>
        <v>2.9779411764705883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5"/>
      <c r="BQ33" s="6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ht="12.75">
      <c r="A34" s="56">
        <v>2</v>
      </c>
      <c r="B34" s="96" t="s">
        <v>22</v>
      </c>
      <c r="C34" s="20">
        <v>4</v>
      </c>
      <c r="D34" s="20">
        <v>6</v>
      </c>
      <c r="E34" s="20">
        <v>7</v>
      </c>
      <c r="F34" s="20">
        <v>3</v>
      </c>
      <c r="G34" s="20">
        <v>7</v>
      </c>
      <c r="H34" s="20">
        <v>4</v>
      </c>
      <c r="I34" s="20">
        <v>6</v>
      </c>
      <c r="J34" s="20">
        <v>6</v>
      </c>
      <c r="K34" s="20">
        <f t="shared" si="3"/>
        <v>43</v>
      </c>
      <c r="L34" s="22">
        <f t="shared" si="4"/>
        <v>5.375</v>
      </c>
      <c r="M34" s="62">
        <f t="shared" si="5"/>
        <v>2.8455882352941178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5"/>
      <c r="BQ34" s="6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ht="12.75">
      <c r="A35" s="56">
        <v>3</v>
      </c>
      <c r="B35" s="96" t="s">
        <v>17</v>
      </c>
      <c r="C35" s="20">
        <v>6</v>
      </c>
      <c r="D35" s="20">
        <v>4</v>
      </c>
      <c r="E35" s="20">
        <v>4</v>
      </c>
      <c r="F35" s="20">
        <v>5</v>
      </c>
      <c r="G35" s="20">
        <v>5</v>
      </c>
      <c r="H35" s="20">
        <v>6</v>
      </c>
      <c r="I35" s="20">
        <v>6</v>
      </c>
      <c r="J35" s="20">
        <v>4</v>
      </c>
      <c r="K35" s="20">
        <f t="shared" si="3"/>
        <v>40</v>
      </c>
      <c r="L35" s="22">
        <f t="shared" si="4"/>
        <v>5</v>
      </c>
      <c r="M35" s="62">
        <f t="shared" si="5"/>
        <v>2.6470588235294117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5"/>
      <c r="BQ35" s="6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ht="12.75">
      <c r="A36" s="56">
        <v>4</v>
      </c>
      <c r="B36" s="96" t="s">
        <v>16</v>
      </c>
      <c r="C36" s="20">
        <v>6</v>
      </c>
      <c r="D36" s="20">
        <v>4</v>
      </c>
      <c r="E36" s="20"/>
      <c r="F36" s="20">
        <v>6</v>
      </c>
      <c r="G36" s="20">
        <v>6</v>
      </c>
      <c r="H36" s="20">
        <v>4</v>
      </c>
      <c r="I36" s="20">
        <v>6</v>
      </c>
      <c r="J36" s="20">
        <v>4</v>
      </c>
      <c r="K36" s="20">
        <f t="shared" si="3"/>
        <v>36</v>
      </c>
      <c r="L36" s="22">
        <f t="shared" si="4"/>
        <v>5.142857142857143</v>
      </c>
      <c r="M36" s="62">
        <f t="shared" si="5"/>
        <v>2.3823529411764706</v>
      </c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5"/>
      <c r="BQ36" s="6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ht="12.75">
      <c r="A37" s="56">
        <v>5</v>
      </c>
      <c r="B37" s="96" t="s">
        <v>20</v>
      </c>
      <c r="C37" s="20">
        <v>4</v>
      </c>
      <c r="D37" s="20">
        <v>4</v>
      </c>
      <c r="E37" s="20"/>
      <c r="F37" s="20">
        <v>4</v>
      </c>
      <c r="G37" s="20">
        <v>4</v>
      </c>
      <c r="H37" s="20">
        <v>6</v>
      </c>
      <c r="I37" s="20">
        <v>6</v>
      </c>
      <c r="J37" s="20">
        <v>4</v>
      </c>
      <c r="K37" s="20">
        <f t="shared" si="3"/>
        <v>32</v>
      </c>
      <c r="L37" s="22">
        <f t="shared" si="4"/>
        <v>4.571428571428571</v>
      </c>
      <c r="M37" s="62">
        <f t="shared" si="5"/>
        <v>2.1176470588235294</v>
      </c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5"/>
      <c r="BQ37" s="6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ht="12.75">
      <c r="A38" s="56">
        <v>6</v>
      </c>
      <c r="B38" s="96" t="s">
        <v>18</v>
      </c>
      <c r="C38" s="20">
        <v>4</v>
      </c>
      <c r="D38" s="20">
        <v>4</v>
      </c>
      <c r="E38" s="20"/>
      <c r="F38" s="20"/>
      <c r="G38" s="20">
        <v>6</v>
      </c>
      <c r="H38" s="20">
        <v>4</v>
      </c>
      <c r="I38" s="20">
        <v>6</v>
      </c>
      <c r="J38" s="20">
        <v>6</v>
      </c>
      <c r="K38" s="20">
        <f t="shared" si="3"/>
        <v>30</v>
      </c>
      <c r="L38" s="22">
        <f t="shared" si="4"/>
        <v>5</v>
      </c>
      <c r="M38" s="62">
        <f t="shared" si="5"/>
        <v>1.9852941176470589</v>
      </c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5"/>
      <c r="BQ38" s="6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ht="12.75">
      <c r="A39" s="56">
        <v>7</v>
      </c>
      <c r="B39" s="96" t="s">
        <v>19</v>
      </c>
      <c r="C39" s="20">
        <v>4</v>
      </c>
      <c r="D39" s="20">
        <v>6</v>
      </c>
      <c r="E39" s="20">
        <v>7</v>
      </c>
      <c r="F39" s="20">
        <v>5</v>
      </c>
      <c r="G39" s="20">
        <v>7</v>
      </c>
      <c r="H39" s="20"/>
      <c r="I39" s="20"/>
      <c r="J39" s="20"/>
      <c r="K39" s="20">
        <f t="shared" si="3"/>
        <v>29</v>
      </c>
      <c r="L39" s="22">
        <f t="shared" si="4"/>
        <v>5.8</v>
      </c>
      <c r="M39" s="62">
        <f t="shared" si="5"/>
        <v>1.9191176470588236</v>
      </c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5"/>
      <c r="BQ39" s="6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ht="12.75">
      <c r="A40" s="56">
        <v>8</v>
      </c>
      <c r="B40" s="96" t="s">
        <v>15</v>
      </c>
      <c r="C40" s="20">
        <v>6</v>
      </c>
      <c r="D40" s="20"/>
      <c r="E40" s="20"/>
      <c r="F40" s="20">
        <v>4</v>
      </c>
      <c r="G40" s="20">
        <v>4</v>
      </c>
      <c r="H40" s="20"/>
      <c r="I40" s="20">
        <v>6</v>
      </c>
      <c r="J40" s="20">
        <v>6</v>
      </c>
      <c r="K40" s="20">
        <f t="shared" si="3"/>
        <v>26</v>
      </c>
      <c r="L40" s="22">
        <f t="shared" si="4"/>
        <v>5.2</v>
      </c>
      <c r="M40" s="62">
        <f t="shared" si="5"/>
        <v>1.7205882352941178</v>
      </c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5"/>
      <c r="BQ40" s="6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ht="12.75">
      <c r="A41" s="56">
        <v>9</v>
      </c>
      <c r="B41" s="96" t="s">
        <v>185</v>
      </c>
      <c r="C41" s="20"/>
      <c r="D41" s="20">
        <v>6</v>
      </c>
      <c r="E41" s="20">
        <v>7</v>
      </c>
      <c r="F41" s="20">
        <v>6</v>
      </c>
      <c r="G41" s="20"/>
      <c r="H41" s="20"/>
      <c r="I41" s="20"/>
      <c r="J41" s="20"/>
      <c r="K41" s="20">
        <f t="shared" si="3"/>
        <v>19</v>
      </c>
      <c r="L41" s="22">
        <f t="shared" si="4"/>
        <v>6.333333333333333</v>
      </c>
      <c r="M41" s="62">
        <f t="shared" si="5"/>
        <v>1.2573529411764706</v>
      </c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5"/>
      <c r="BQ41" s="6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ht="12.75">
      <c r="A42" s="56">
        <v>10</v>
      </c>
      <c r="B42" s="96" t="s">
        <v>21</v>
      </c>
      <c r="C42" s="20">
        <v>4</v>
      </c>
      <c r="D42" s="20">
        <v>4</v>
      </c>
      <c r="E42" s="20"/>
      <c r="F42" s="20"/>
      <c r="G42" s="20">
        <v>5</v>
      </c>
      <c r="H42" s="20">
        <v>6</v>
      </c>
      <c r="I42" s="20"/>
      <c r="J42" s="20"/>
      <c r="K42" s="20">
        <f t="shared" si="3"/>
        <v>19</v>
      </c>
      <c r="L42" s="22">
        <f t="shared" si="4"/>
        <v>4.75</v>
      </c>
      <c r="M42" s="62">
        <f t="shared" si="5"/>
        <v>1.2573529411764706</v>
      </c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5"/>
      <c r="BQ42" s="6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ht="12.75">
      <c r="A43" s="56">
        <v>11</v>
      </c>
      <c r="B43" s="21" t="s">
        <v>23</v>
      </c>
      <c r="C43" s="20">
        <v>4</v>
      </c>
      <c r="D43" s="20"/>
      <c r="E43" s="20">
        <v>5</v>
      </c>
      <c r="F43" s="20"/>
      <c r="G43" s="20">
        <v>5</v>
      </c>
      <c r="H43" s="20"/>
      <c r="I43" s="20"/>
      <c r="J43" s="20"/>
      <c r="K43" s="20">
        <f t="shared" si="3"/>
        <v>14</v>
      </c>
      <c r="L43" s="22">
        <f t="shared" si="4"/>
        <v>4.666666666666667</v>
      </c>
      <c r="M43" s="62">
        <f t="shared" si="5"/>
        <v>0.9264705882352942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5"/>
      <c r="BQ43" s="6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ht="12.75">
      <c r="A44" s="56">
        <v>12</v>
      </c>
      <c r="B44" s="21" t="s">
        <v>164</v>
      </c>
      <c r="C44" s="20"/>
      <c r="D44" s="20"/>
      <c r="E44" s="20">
        <v>5</v>
      </c>
      <c r="F44" s="20"/>
      <c r="G44" s="20"/>
      <c r="H44" s="20">
        <v>4</v>
      </c>
      <c r="I44" s="20"/>
      <c r="J44" s="20"/>
      <c r="K44" s="20">
        <f t="shared" si="3"/>
        <v>9</v>
      </c>
      <c r="L44" s="22">
        <f t="shared" si="4"/>
        <v>4.5</v>
      </c>
      <c r="M44" s="62">
        <f t="shared" si="5"/>
        <v>0.5955882352941176</v>
      </c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5"/>
      <c r="BQ44" s="6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ht="12.75">
      <c r="A45" s="56">
        <v>13</v>
      </c>
      <c r="B45" s="21" t="s">
        <v>272</v>
      </c>
      <c r="C45" s="20"/>
      <c r="D45" s="20"/>
      <c r="E45" s="20"/>
      <c r="F45" s="20">
        <v>3</v>
      </c>
      <c r="G45" s="20">
        <v>5</v>
      </c>
      <c r="H45" s="20"/>
      <c r="I45" s="20"/>
      <c r="J45" s="20"/>
      <c r="K45" s="20">
        <f t="shared" si="3"/>
        <v>8</v>
      </c>
      <c r="L45" s="22">
        <f t="shared" si="4"/>
        <v>4</v>
      </c>
      <c r="M45" s="62">
        <f t="shared" si="5"/>
        <v>0.5294117647058824</v>
      </c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5"/>
      <c r="BQ45" s="6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ht="12.75">
      <c r="A46" s="56">
        <v>14</v>
      </c>
      <c r="B46" s="21" t="s">
        <v>158</v>
      </c>
      <c r="C46" s="20"/>
      <c r="D46" s="20"/>
      <c r="E46" s="20">
        <v>5</v>
      </c>
      <c r="F46" s="20"/>
      <c r="G46" s="20"/>
      <c r="H46" s="20"/>
      <c r="I46" s="20"/>
      <c r="J46" s="20"/>
      <c r="K46" s="20">
        <f t="shared" si="3"/>
        <v>5</v>
      </c>
      <c r="L46" s="22">
        <f t="shared" si="4"/>
        <v>5</v>
      </c>
      <c r="M46" s="62">
        <f t="shared" si="5"/>
        <v>0.33088235294117646</v>
      </c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5"/>
      <c r="BQ46" s="6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ht="12.75">
      <c r="A47" s="56">
        <v>15</v>
      </c>
      <c r="B47" s="21" t="s">
        <v>225</v>
      </c>
      <c r="C47" s="20"/>
      <c r="D47" s="20"/>
      <c r="E47" s="20">
        <v>5</v>
      </c>
      <c r="F47" s="20"/>
      <c r="G47" s="20"/>
      <c r="H47" s="20"/>
      <c r="I47" s="20"/>
      <c r="J47" s="20"/>
      <c r="K47" s="20">
        <f t="shared" si="3"/>
        <v>5</v>
      </c>
      <c r="L47" s="22">
        <f t="shared" si="4"/>
        <v>5</v>
      </c>
      <c r="M47" s="62">
        <f t="shared" si="5"/>
        <v>0.33088235294117646</v>
      </c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5"/>
      <c r="BQ47" s="6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ht="12.75">
      <c r="A48" s="56">
        <v>16</v>
      </c>
      <c r="B48" s="21" t="s">
        <v>289</v>
      </c>
      <c r="C48" s="20"/>
      <c r="D48" s="20"/>
      <c r="E48" s="20"/>
      <c r="F48" s="20"/>
      <c r="G48" s="20"/>
      <c r="H48" s="20">
        <v>4</v>
      </c>
      <c r="I48" s="20"/>
      <c r="J48" s="20"/>
      <c r="K48" s="20">
        <f t="shared" si="3"/>
        <v>4</v>
      </c>
      <c r="L48" s="22">
        <f t="shared" si="4"/>
        <v>4</v>
      </c>
      <c r="M48" s="62">
        <f t="shared" si="5"/>
        <v>0.2647058823529412</v>
      </c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5"/>
      <c r="BQ48" s="6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82" ht="12.75">
      <c r="A49" s="56">
        <v>17</v>
      </c>
      <c r="B49" s="21" t="s">
        <v>288</v>
      </c>
      <c r="C49" s="20"/>
      <c r="D49" s="20"/>
      <c r="E49" s="20"/>
      <c r="F49" s="20"/>
      <c r="G49" s="20"/>
      <c r="H49" s="20">
        <v>4</v>
      </c>
      <c r="I49" s="20"/>
      <c r="J49" s="20"/>
      <c r="K49" s="20">
        <f t="shared" si="3"/>
        <v>4</v>
      </c>
      <c r="L49" s="22">
        <f t="shared" si="4"/>
        <v>4</v>
      </c>
      <c r="M49" s="62">
        <f t="shared" si="5"/>
        <v>0.2647058823529412</v>
      </c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5"/>
      <c r="BQ49" s="6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ht="12.75">
      <c r="A50" s="56">
        <v>18</v>
      </c>
      <c r="B50" s="21" t="s">
        <v>220</v>
      </c>
      <c r="C50" s="20"/>
      <c r="D50" s="20"/>
      <c r="E50" s="20">
        <v>4</v>
      </c>
      <c r="F50" s="20"/>
      <c r="G50" s="20"/>
      <c r="H50" s="20"/>
      <c r="I50" s="20"/>
      <c r="J50" s="20"/>
      <c r="K50" s="20">
        <f t="shared" si="3"/>
        <v>4</v>
      </c>
      <c r="L50" s="22">
        <f t="shared" si="4"/>
        <v>4</v>
      </c>
      <c r="M50" s="62">
        <f t="shared" si="5"/>
        <v>0.2647058823529412</v>
      </c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5"/>
      <c r="BQ50" s="6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ht="12.75">
      <c r="A51" s="56">
        <v>19</v>
      </c>
      <c r="B51" s="21" t="s">
        <v>223</v>
      </c>
      <c r="C51" s="20"/>
      <c r="D51" s="20"/>
      <c r="E51" s="20">
        <v>4</v>
      </c>
      <c r="F51" s="20"/>
      <c r="G51" s="20"/>
      <c r="H51" s="20"/>
      <c r="I51" s="20"/>
      <c r="J51" s="20"/>
      <c r="K51" s="20">
        <f t="shared" si="3"/>
        <v>4</v>
      </c>
      <c r="L51" s="22">
        <f t="shared" si="4"/>
        <v>4</v>
      </c>
      <c r="M51" s="62">
        <f t="shared" si="5"/>
        <v>0.2647058823529412</v>
      </c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5"/>
      <c r="BQ51" s="6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1:82" ht="12.75">
      <c r="A52" s="56">
        <v>20</v>
      </c>
      <c r="B52" s="96" t="s">
        <v>221</v>
      </c>
      <c r="C52" s="20"/>
      <c r="D52" s="20"/>
      <c r="E52" s="20">
        <v>4</v>
      </c>
      <c r="F52" s="20"/>
      <c r="G52" s="20"/>
      <c r="H52" s="20"/>
      <c r="I52" s="20"/>
      <c r="J52" s="20"/>
      <c r="K52" s="20">
        <f t="shared" si="3"/>
        <v>4</v>
      </c>
      <c r="L52" s="22">
        <f t="shared" si="4"/>
        <v>4</v>
      </c>
      <c r="M52" s="62">
        <f t="shared" si="5"/>
        <v>0.2647058823529412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5"/>
      <c r="BQ52" s="6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</row>
    <row r="53" spans="1:82" ht="12.75">
      <c r="A53" s="56">
        <v>21</v>
      </c>
      <c r="B53" s="96" t="s">
        <v>218</v>
      </c>
      <c r="C53" s="20"/>
      <c r="D53" s="20"/>
      <c r="E53" s="20">
        <v>4</v>
      </c>
      <c r="F53" s="20"/>
      <c r="G53" s="20"/>
      <c r="H53" s="20"/>
      <c r="I53" s="20"/>
      <c r="J53" s="20"/>
      <c r="K53" s="20">
        <f t="shared" si="3"/>
        <v>4</v>
      </c>
      <c r="L53" s="22">
        <f t="shared" si="4"/>
        <v>4</v>
      </c>
      <c r="M53" s="62">
        <f t="shared" si="5"/>
        <v>0.2647058823529412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5"/>
      <c r="BQ53" s="6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</row>
    <row r="54" spans="1:82" ht="12.75">
      <c r="A54" s="56">
        <v>22</v>
      </c>
      <c r="B54" s="21" t="s">
        <v>307</v>
      </c>
      <c r="C54" s="20"/>
      <c r="D54" s="20"/>
      <c r="E54" s="20"/>
      <c r="F54" s="20"/>
      <c r="G54" s="20"/>
      <c r="H54" s="20"/>
      <c r="I54" s="20"/>
      <c r="J54" s="20">
        <v>4</v>
      </c>
      <c r="K54" s="20">
        <f t="shared" si="3"/>
        <v>4</v>
      </c>
      <c r="L54" s="22">
        <f t="shared" si="4"/>
        <v>4</v>
      </c>
      <c r="M54" s="62">
        <f t="shared" si="5"/>
        <v>0.2647058823529412</v>
      </c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5"/>
      <c r="BQ54" s="6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</row>
    <row r="55" spans="1:82" ht="12.75">
      <c r="A55" s="56">
        <v>23</v>
      </c>
      <c r="B55" s="96" t="s">
        <v>184</v>
      </c>
      <c r="C55" s="97"/>
      <c r="D55" s="97">
        <v>4</v>
      </c>
      <c r="E55" s="97"/>
      <c r="F55" s="97"/>
      <c r="G55" s="97"/>
      <c r="H55" s="97"/>
      <c r="I55" s="97"/>
      <c r="J55" s="97"/>
      <c r="K55" s="20">
        <f t="shared" si="3"/>
        <v>4</v>
      </c>
      <c r="L55" s="22">
        <f t="shared" si="4"/>
        <v>4</v>
      </c>
      <c r="M55" s="62">
        <f t="shared" si="5"/>
        <v>0.2647058823529412</v>
      </c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5"/>
      <c r="BQ55" s="6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</row>
    <row r="56" spans="1:82" ht="12.75">
      <c r="A56" s="56">
        <v>24</v>
      </c>
      <c r="B56" s="96" t="s">
        <v>222</v>
      </c>
      <c r="C56" s="97"/>
      <c r="D56" s="97"/>
      <c r="E56" s="97">
        <v>4</v>
      </c>
      <c r="F56" s="97"/>
      <c r="G56" s="97"/>
      <c r="H56" s="97"/>
      <c r="I56" s="97"/>
      <c r="J56" s="97"/>
      <c r="K56" s="20">
        <f t="shared" si="3"/>
        <v>4</v>
      </c>
      <c r="L56" s="22">
        <f t="shared" si="4"/>
        <v>4</v>
      </c>
      <c r="M56" s="62">
        <f t="shared" si="5"/>
        <v>0.2647058823529412</v>
      </c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5"/>
      <c r="BQ56" s="6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</row>
    <row r="57" spans="1:82" ht="12.75">
      <c r="A57" s="56">
        <v>25</v>
      </c>
      <c r="B57" s="96" t="s">
        <v>306</v>
      </c>
      <c r="C57" s="97"/>
      <c r="D57" s="97"/>
      <c r="E57" s="97"/>
      <c r="F57" s="97"/>
      <c r="G57" s="97"/>
      <c r="H57" s="97"/>
      <c r="I57" s="97"/>
      <c r="J57" s="97">
        <v>4</v>
      </c>
      <c r="K57" s="20">
        <f t="shared" si="3"/>
        <v>4</v>
      </c>
      <c r="L57" s="22">
        <f t="shared" si="4"/>
        <v>4</v>
      </c>
      <c r="M57" s="62">
        <f t="shared" si="5"/>
        <v>0.2647058823529412</v>
      </c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5"/>
      <c r="BQ57" s="6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1:82" ht="12.75">
      <c r="A58" s="56">
        <v>26</v>
      </c>
      <c r="B58" s="96" t="s">
        <v>224</v>
      </c>
      <c r="C58" s="97"/>
      <c r="D58" s="97"/>
      <c r="E58" s="97">
        <v>4</v>
      </c>
      <c r="F58" s="97"/>
      <c r="G58" s="97"/>
      <c r="H58" s="97"/>
      <c r="I58" s="97"/>
      <c r="J58" s="97"/>
      <c r="K58" s="20">
        <f t="shared" si="3"/>
        <v>4</v>
      </c>
      <c r="L58" s="22">
        <f t="shared" si="4"/>
        <v>4</v>
      </c>
      <c r="M58" s="62">
        <f t="shared" si="5"/>
        <v>0.2647058823529412</v>
      </c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5"/>
      <c r="BQ58" s="6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1:82" ht="13.5" thickBot="1">
      <c r="A59" s="56">
        <v>27</v>
      </c>
      <c r="B59" s="58" t="s">
        <v>305</v>
      </c>
      <c r="C59" s="59"/>
      <c r="D59" s="59"/>
      <c r="E59" s="59"/>
      <c r="F59" s="59"/>
      <c r="G59" s="59"/>
      <c r="H59" s="59"/>
      <c r="I59" s="59"/>
      <c r="J59" s="59">
        <v>4</v>
      </c>
      <c r="K59" s="59">
        <f t="shared" si="3"/>
        <v>4</v>
      </c>
      <c r="L59" s="60">
        <f t="shared" si="4"/>
        <v>4</v>
      </c>
      <c r="M59" s="63">
        <f t="shared" si="5"/>
        <v>0.2647058823529412</v>
      </c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5"/>
      <c r="BQ59" s="6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</row>
    <row r="60" spans="57:83" ht="13.5" thickBot="1"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5"/>
      <c r="BR60" s="6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91" ht="12.75">
      <c r="A61" s="51" t="s">
        <v>0</v>
      </c>
      <c r="B61" s="52" t="s">
        <v>1</v>
      </c>
      <c r="C61" s="144" t="s">
        <v>26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5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5"/>
      <c r="BR61" s="6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K61" s="3"/>
      <c r="CL61" s="4"/>
      <c r="CM61" s="4"/>
    </row>
    <row r="62" spans="1:91" ht="93" customHeight="1">
      <c r="A62" s="54" t="s">
        <v>0</v>
      </c>
      <c r="B62" s="18" t="s">
        <v>1</v>
      </c>
      <c r="C62" s="120" t="s">
        <v>4</v>
      </c>
      <c r="D62" s="120" t="s">
        <v>5</v>
      </c>
      <c r="E62" s="119" t="s">
        <v>6</v>
      </c>
      <c r="F62" s="120" t="s">
        <v>7</v>
      </c>
      <c r="G62" s="119" t="s">
        <v>8</v>
      </c>
      <c r="H62" s="119" t="s">
        <v>9</v>
      </c>
      <c r="I62" s="120" t="s">
        <v>10</v>
      </c>
      <c r="J62" s="119" t="s">
        <v>11</v>
      </c>
      <c r="K62" s="19" t="s">
        <v>12</v>
      </c>
      <c r="L62" s="19" t="s">
        <v>13</v>
      </c>
      <c r="M62" s="61" t="s">
        <v>25</v>
      </c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5"/>
      <c r="BR62" s="6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K62" s="3"/>
      <c r="CL62" s="4"/>
      <c r="CM62" s="4"/>
    </row>
    <row r="63" spans="1:91" ht="12.75">
      <c r="A63" s="56">
        <v>1</v>
      </c>
      <c r="B63" s="21" t="s">
        <v>14</v>
      </c>
      <c r="C63" s="20">
        <v>8</v>
      </c>
      <c r="D63" s="20">
        <v>8</v>
      </c>
      <c r="E63" s="20">
        <v>8</v>
      </c>
      <c r="F63" s="20">
        <v>4</v>
      </c>
      <c r="G63" s="20">
        <v>4</v>
      </c>
      <c r="H63" s="20">
        <v>8</v>
      </c>
      <c r="I63" s="20">
        <v>6</v>
      </c>
      <c r="J63" s="20">
        <v>7</v>
      </c>
      <c r="K63" s="20">
        <f aca="true" t="shared" si="6" ref="K63:K89">SUM(C63:J63)</f>
        <v>53</v>
      </c>
      <c r="L63" s="22">
        <f aca="true" t="shared" si="7" ref="L63:L89">AVERAGE(C63:J63)</f>
        <v>6.625</v>
      </c>
      <c r="M63" s="62">
        <f aca="true" t="shared" si="8" ref="M63:M89">K63/AVERAGE($K$63:$K$89)</f>
        <v>3.194196428571429</v>
      </c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5"/>
      <c r="BR63" s="6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K63" s="3"/>
      <c r="CL63" s="4"/>
      <c r="CM63" s="4"/>
    </row>
    <row r="64" spans="1:91" ht="12.75">
      <c r="A64" s="56">
        <v>2</v>
      </c>
      <c r="B64" s="21" t="s">
        <v>22</v>
      </c>
      <c r="C64" s="20">
        <v>4</v>
      </c>
      <c r="D64" s="20">
        <v>8</v>
      </c>
      <c r="E64" s="20">
        <v>8</v>
      </c>
      <c r="F64" s="20">
        <v>3</v>
      </c>
      <c r="G64" s="20">
        <v>9</v>
      </c>
      <c r="H64" s="20">
        <v>4</v>
      </c>
      <c r="I64" s="20">
        <v>6</v>
      </c>
      <c r="J64" s="20">
        <v>6</v>
      </c>
      <c r="K64" s="20">
        <f t="shared" si="6"/>
        <v>48</v>
      </c>
      <c r="L64" s="22">
        <f t="shared" si="7"/>
        <v>6</v>
      </c>
      <c r="M64" s="62">
        <f t="shared" si="8"/>
        <v>2.8928571428571432</v>
      </c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5"/>
      <c r="BR64" s="6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K64" s="3"/>
      <c r="CL64" s="4"/>
      <c r="CM64" s="4"/>
    </row>
    <row r="65" spans="1:91" ht="12.75">
      <c r="A65" s="56">
        <v>3</v>
      </c>
      <c r="B65" s="21" t="s">
        <v>17</v>
      </c>
      <c r="C65" s="20">
        <v>8</v>
      </c>
      <c r="D65" s="20">
        <v>4</v>
      </c>
      <c r="E65" s="20">
        <v>4</v>
      </c>
      <c r="F65" s="20">
        <v>6</v>
      </c>
      <c r="G65" s="20">
        <v>5</v>
      </c>
      <c r="H65" s="20">
        <v>8</v>
      </c>
      <c r="I65" s="20">
        <v>6</v>
      </c>
      <c r="J65" s="20">
        <v>4</v>
      </c>
      <c r="K65" s="20">
        <f t="shared" si="6"/>
        <v>45</v>
      </c>
      <c r="L65" s="22">
        <f t="shared" si="7"/>
        <v>5.625</v>
      </c>
      <c r="M65" s="62">
        <f t="shared" si="8"/>
        <v>2.7120535714285716</v>
      </c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5"/>
      <c r="BR65" s="6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K65" s="3"/>
      <c r="CL65" s="4"/>
      <c r="CM65" s="4"/>
    </row>
    <row r="66" spans="1:91" ht="12.75">
      <c r="A66" s="56">
        <v>4</v>
      </c>
      <c r="B66" s="21" t="s">
        <v>16</v>
      </c>
      <c r="C66" s="20">
        <v>8</v>
      </c>
      <c r="D66" s="20">
        <v>4</v>
      </c>
      <c r="E66" s="20"/>
      <c r="F66" s="20">
        <v>7</v>
      </c>
      <c r="G66" s="20">
        <v>8</v>
      </c>
      <c r="H66" s="20">
        <v>4</v>
      </c>
      <c r="I66" s="20">
        <v>6</v>
      </c>
      <c r="J66" s="20">
        <v>4</v>
      </c>
      <c r="K66" s="20">
        <f t="shared" si="6"/>
        <v>41</v>
      </c>
      <c r="L66" s="22">
        <f t="shared" si="7"/>
        <v>5.857142857142857</v>
      </c>
      <c r="M66" s="62">
        <f t="shared" si="8"/>
        <v>2.470982142857143</v>
      </c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5"/>
      <c r="BR66" s="6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K66" s="3"/>
      <c r="CL66" s="4"/>
      <c r="CM66" s="4"/>
    </row>
    <row r="67" spans="1:91" ht="12.75">
      <c r="A67" s="56">
        <v>5</v>
      </c>
      <c r="B67" s="21" t="s">
        <v>19</v>
      </c>
      <c r="C67" s="20">
        <v>4</v>
      </c>
      <c r="D67" s="20">
        <v>8</v>
      </c>
      <c r="E67" s="20">
        <v>8</v>
      </c>
      <c r="F67" s="20">
        <v>5</v>
      </c>
      <c r="G67" s="20">
        <v>9</v>
      </c>
      <c r="H67" s="20"/>
      <c r="I67" s="20"/>
      <c r="J67" s="20"/>
      <c r="K67" s="20">
        <f t="shared" si="6"/>
        <v>34</v>
      </c>
      <c r="L67" s="22">
        <f t="shared" si="7"/>
        <v>6.8</v>
      </c>
      <c r="M67" s="62">
        <f t="shared" si="8"/>
        <v>2.049107142857143</v>
      </c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5"/>
      <c r="BR67" s="6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K67" s="3"/>
      <c r="CL67" s="4"/>
      <c r="CM67" s="4"/>
    </row>
    <row r="68" spans="1:91" ht="12.75">
      <c r="A68" s="56">
        <v>6</v>
      </c>
      <c r="B68" s="21" t="s">
        <v>20</v>
      </c>
      <c r="C68" s="20">
        <v>4</v>
      </c>
      <c r="D68" s="20">
        <v>4</v>
      </c>
      <c r="E68" s="20"/>
      <c r="F68" s="20">
        <v>4</v>
      </c>
      <c r="G68" s="20">
        <v>4</v>
      </c>
      <c r="H68" s="20">
        <v>8</v>
      </c>
      <c r="I68" s="20">
        <v>6</v>
      </c>
      <c r="J68" s="20">
        <v>4</v>
      </c>
      <c r="K68" s="20">
        <f t="shared" si="6"/>
        <v>34</v>
      </c>
      <c r="L68" s="22">
        <f t="shared" si="7"/>
        <v>4.857142857142857</v>
      </c>
      <c r="M68" s="62">
        <f t="shared" si="8"/>
        <v>2.049107142857143</v>
      </c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5"/>
      <c r="BR68" s="6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K68" s="3"/>
      <c r="CL68" s="4"/>
      <c r="CM68" s="4"/>
    </row>
    <row r="69" spans="1:91" ht="12.75">
      <c r="A69" s="56">
        <v>7</v>
      </c>
      <c r="B69" s="21" t="s">
        <v>18</v>
      </c>
      <c r="C69" s="20">
        <v>4</v>
      </c>
      <c r="D69" s="20">
        <v>4</v>
      </c>
      <c r="E69" s="20"/>
      <c r="F69" s="20"/>
      <c r="G69" s="20">
        <v>8</v>
      </c>
      <c r="H69" s="20">
        <v>4</v>
      </c>
      <c r="I69" s="20">
        <v>6</v>
      </c>
      <c r="J69" s="20">
        <v>7</v>
      </c>
      <c r="K69" s="20">
        <f t="shared" si="6"/>
        <v>33</v>
      </c>
      <c r="L69" s="22">
        <f t="shared" si="7"/>
        <v>5.5</v>
      </c>
      <c r="M69" s="62">
        <f t="shared" si="8"/>
        <v>1.9888392857142858</v>
      </c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5"/>
      <c r="BR69" s="6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K69" s="3"/>
      <c r="CL69" s="4"/>
      <c r="CM69" s="4"/>
    </row>
    <row r="70" spans="1:91" ht="12.75">
      <c r="A70" s="56">
        <v>8</v>
      </c>
      <c r="B70" s="21" t="s">
        <v>15</v>
      </c>
      <c r="C70" s="20">
        <v>8</v>
      </c>
      <c r="D70" s="20"/>
      <c r="E70" s="20"/>
      <c r="F70" s="20">
        <v>4</v>
      </c>
      <c r="G70" s="20">
        <v>4</v>
      </c>
      <c r="H70" s="20"/>
      <c r="I70" s="20">
        <v>6</v>
      </c>
      <c r="J70" s="20">
        <v>6</v>
      </c>
      <c r="K70" s="20">
        <f t="shared" si="6"/>
        <v>28</v>
      </c>
      <c r="L70" s="22">
        <f t="shared" si="7"/>
        <v>5.6</v>
      </c>
      <c r="M70" s="62">
        <f t="shared" si="8"/>
        <v>1.6875</v>
      </c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5"/>
      <c r="BR70" s="6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K70" s="3"/>
      <c r="CL70" s="4"/>
      <c r="CM70" s="4"/>
    </row>
    <row r="71" spans="1:91" ht="12.75">
      <c r="A71" s="56">
        <v>9</v>
      </c>
      <c r="B71" s="21" t="s">
        <v>185</v>
      </c>
      <c r="C71" s="20"/>
      <c r="D71" s="20">
        <v>8</v>
      </c>
      <c r="E71" s="20">
        <v>8</v>
      </c>
      <c r="F71" s="20">
        <v>6</v>
      </c>
      <c r="G71" s="20"/>
      <c r="H71" s="20"/>
      <c r="I71" s="20"/>
      <c r="J71" s="20"/>
      <c r="K71" s="20">
        <f t="shared" si="6"/>
        <v>22</v>
      </c>
      <c r="L71" s="22">
        <f t="shared" si="7"/>
        <v>7.333333333333333</v>
      </c>
      <c r="M71" s="62">
        <f t="shared" si="8"/>
        <v>1.3258928571428572</v>
      </c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5"/>
      <c r="BR71" s="6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K71" s="3"/>
      <c r="CL71" s="4"/>
      <c r="CM71" s="4"/>
    </row>
    <row r="72" spans="1:91" ht="12.75">
      <c r="A72" s="56">
        <v>10</v>
      </c>
      <c r="B72" s="21" t="s">
        <v>21</v>
      </c>
      <c r="C72" s="20">
        <v>4</v>
      </c>
      <c r="D72" s="20">
        <v>4</v>
      </c>
      <c r="E72" s="20"/>
      <c r="F72" s="20"/>
      <c r="G72" s="20">
        <v>5</v>
      </c>
      <c r="H72" s="20">
        <v>8</v>
      </c>
      <c r="I72" s="20"/>
      <c r="J72" s="20"/>
      <c r="K72" s="20">
        <f t="shared" si="6"/>
        <v>21</v>
      </c>
      <c r="L72" s="22">
        <f t="shared" si="7"/>
        <v>5.25</v>
      </c>
      <c r="M72" s="62">
        <f t="shared" si="8"/>
        <v>1.265625</v>
      </c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5"/>
      <c r="BR72" s="6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K72" s="3"/>
      <c r="CL72" s="4"/>
      <c r="CM72" s="4"/>
    </row>
    <row r="73" spans="1:91" ht="12.75">
      <c r="A73" s="56">
        <v>11</v>
      </c>
      <c r="B73" s="21" t="s">
        <v>23</v>
      </c>
      <c r="C73" s="20">
        <v>4</v>
      </c>
      <c r="D73" s="20"/>
      <c r="E73" s="20">
        <v>5</v>
      </c>
      <c r="F73" s="20"/>
      <c r="G73" s="20">
        <v>5</v>
      </c>
      <c r="H73" s="20"/>
      <c r="I73" s="20"/>
      <c r="J73" s="20"/>
      <c r="K73" s="20">
        <f t="shared" si="6"/>
        <v>14</v>
      </c>
      <c r="L73" s="22">
        <f t="shared" si="7"/>
        <v>4.666666666666667</v>
      </c>
      <c r="M73" s="62">
        <f t="shared" si="8"/>
        <v>0.84375</v>
      </c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5"/>
      <c r="BR73" s="6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K73" s="3"/>
      <c r="CL73" s="4"/>
      <c r="CM73" s="4"/>
    </row>
    <row r="74" spans="1:91" ht="12.75">
      <c r="A74" s="95">
        <v>12</v>
      </c>
      <c r="B74" s="96" t="s">
        <v>164</v>
      </c>
      <c r="C74" s="97"/>
      <c r="D74" s="97"/>
      <c r="E74" s="97">
        <v>5</v>
      </c>
      <c r="F74" s="97"/>
      <c r="G74" s="97"/>
      <c r="H74" s="97">
        <v>4</v>
      </c>
      <c r="I74" s="97"/>
      <c r="J74" s="97"/>
      <c r="K74" s="20">
        <f t="shared" si="6"/>
        <v>9</v>
      </c>
      <c r="L74" s="22">
        <f t="shared" si="7"/>
        <v>4.5</v>
      </c>
      <c r="M74" s="62">
        <f t="shared" si="8"/>
        <v>0.5424107142857143</v>
      </c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5"/>
      <c r="BR74" s="6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K74" s="3"/>
      <c r="CL74" s="4"/>
      <c r="CM74" s="4"/>
    </row>
    <row r="75" spans="1:91" ht="12.75">
      <c r="A75" s="95">
        <v>13</v>
      </c>
      <c r="B75" s="96" t="s">
        <v>272</v>
      </c>
      <c r="C75" s="97"/>
      <c r="D75" s="97"/>
      <c r="E75" s="97"/>
      <c r="F75" s="97">
        <v>3</v>
      </c>
      <c r="G75" s="97">
        <v>5</v>
      </c>
      <c r="H75" s="97"/>
      <c r="I75" s="97"/>
      <c r="J75" s="97"/>
      <c r="K75" s="20">
        <f t="shared" si="6"/>
        <v>8</v>
      </c>
      <c r="L75" s="22">
        <f t="shared" si="7"/>
        <v>4</v>
      </c>
      <c r="M75" s="62">
        <f t="shared" si="8"/>
        <v>0.48214285714285715</v>
      </c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5"/>
      <c r="BR75" s="6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K75" s="3"/>
      <c r="CL75" s="4"/>
      <c r="CM75" s="4"/>
    </row>
    <row r="76" spans="1:91" ht="12.75">
      <c r="A76" s="95">
        <v>14</v>
      </c>
      <c r="B76" s="96" t="s">
        <v>158</v>
      </c>
      <c r="C76" s="97"/>
      <c r="D76" s="97"/>
      <c r="E76" s="97">
        <v>5</v>
      </c>
      <c r="F76" s="97"/>
      <c r="G76" s="97"/>
      <c r="H76" s="97"/>
      <c r="I76" s="97"/>
      <c r="J76" s="97"/>
      <c r="K76" s="20">
        <f t="shared" si="6"/>
        <v>5</v>
      </c>
      <c r="L76" s="22">
        <f t="shared" si="7"/>
        <v>5</v>
      </c>
      <c r="M76" s="62">
        <f t="shared" si="8"/>
        <v>0.30133928571428575</v>
      </c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5"/>
      <c r="BR76" s="6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K76" s="3"/>
      <c r="CL76" s="4"/>
      <c r="CM76" s="4"/>
    </row>
    <row r="77" spans="1:91" ht="12.75">
      <c r="A77" s="95">
        <v>15</v>
      </c>
      <c r="B77" s="96" t="s">
        <v>225</v>
      </c>
      <c r="C77" s="97"/>
      <c r="D77" s="97"/>
      <c r="E77" s="97">
        <v>5</v>
      </c>
      <c r="F77" s="97"/>
      <c r="G77" s="97"/>
      <c r="H77" s="97"/>
      <c r="I77" s="97"/>
      <c r="J77" s="97"/>
      <c r="K77" s="20">
        <f t="shared" si="6"/>
        <v>5</v>
      </c>
      <c r="L77" s="22">
        <f t="shared" si="7"/>
        <v>5</v>
      </c>
      <c r="M77" s="62">
        <f t="shared" si="8"/>
        <v>0.30133928571428575</v>
      </c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5"/>
      <c r="BR77" s="6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K77" s="3"/>
      <c r="CL77" s="4"/>
      <c r="CM77" s="4"/>
    </row>
    <row r="78" spans="1:91" ht="12.75">
      <c r="A78" s="95">
        <v>16</v>
      </c>
      <c r="B78" s="96" t="s">
        <v>289</v>
      </c>
      <c r="C78" s="97"/>
      <c r="D78" s="97"/>
      <c r="E78" s="97"/>
      <c r="F78" s="97"/>
      <c r="G78" s="97"/>
      <c r="H78" s="97">
        <v>4</v>
      </c>
      <c r="I78" s="97"/>
      <c r="J78" s="97"/>
      <c r="K78" s="20">
        <f t="shared" si="6"/>
        <v>4</v>
      </c>
      <c r="L78" s="22">
        <f t="shared" si="7"/>
        <v>4</v>
      </c>
      <c r="M78" s="62">
        <f t="shared" si="8"/>
        <v>0.24107142857142858</v>
      </c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5"/>
      <c r="BR78" s="6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K78" s="3"/>
      <c r="CL78" s="4"/>
      <c r="CM78" s="4"/>
    </row>
    <row r="79" spans="1:91" ht="12.75">
      <c r="A79" s="95">
        <v>17</v>
      </c>
      <c r="B79" s="96" t="s">
        <v>288</v>
      </c>
      <c r="C79" s="97"/>
      <c r="D79" s="97"/>
      <c r="E79" s="97"/>
      <c r="F79" s="97"/>
      <c r="G79" s="97"/>
      <c r="H79" s="97">
        <v>4</v>
      </c>
      <c r="I79" s="97"/>
      <c r="J79" s="97"/>
      <c r="K79" s="20">
        <f t="shared" si="6"/>
        <v>4</v>
      </c>
      <c r="L79" s="22">
        <f t="shared" si="7"/>
        <v>4</v>
      </c>
      <c r="M79" s="62">
        <f t="shared" si="8"/>
        <v>0.24107142857142858</v>
      </c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5"/>
      <c r="BR79" s="6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K79" s="3"/>
      <c r="CL79" s="4"/>
      <c r="CM79" s="4"/>
    </row>
    <row r="80" spans="1:91" ht="12.75">
      <c r="A80" s="95">
        <v>18</v>
      </c>
      <c r="B80" s="96" t="s">
        <v>220</v>
      </c>
      <c r="C80" s="97"/>
      <c r="D80" s="97"/>
      <c r="E80" s="97">
        <v>4</v>
      </c>
      <c r="F80" s="97"/>
      <c r="G80" s="97"/>
      <c r="H80" s="97"/>
      <c r="I80" s="97"/>
      <c r="J80" s="97"/>
      <c r="K80" s="20">
        <f t="shared" si="6"/>
        <v>4</v>
      </c>
      <c r="L80" s="22">
        <f t="shared" si="7"/>
        <v>4</v>
      </c>
      <c r="M80" s="62">
        <f t="shared" si="8"/>
        <v>0.24107142857142858</v>
      </c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5"/>
      <c r="BR80" s="6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K80" s="3"/>
      <c r="CL80" s="4"/>
      <c r="CM80" s="4"/>
    </row>
    <row r="81" spans="1:91" ht="12.75">
      <c r="A81" s="95">
        <v>19</v>
      </c>
      <c r="B81" s="96" t="s">
        <v>223</v>
      </c>
      <c r="C81" s="97"/>
      <c r="D81" s="97"/>
      <c r="E81" s="97">
        <v>4</v>
      </c>
      <c r="F81" s="97"/>
      <c r="G81" s="97"/>
      <c r="H81" s="97"/>
      <c r="I81" s="97"/>
      <c r="J81" s="97"/>
      <c r="K81" s="20">
        <f t="shared" si="6"/>
        <v>4</v>
      </c>
      <c r="L81" s="22">
        <f t="shared" si="7"/>
        <v>4</v>
      </c>
      <c r="M81" s="62">
        <f t="shared" si="8"/>
        <v>0.24107142857142858</v>
      </c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5"/>
      <c r="BR81" s="6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K81" s="3"/>
      <c r="CL81" s="4"/>
      <c r="CM81" s="4"/>
    </row>
    <row r="82" spans="1:91" ht="12.75">
      <c r="A82" s="95">
        <v>20</v>
      </c>
      <c r="B82" s="96" t="s">
        <v>221</v>
      </c>
      <c r="C82" s="97"/>
      <c r="D82" s="97"/>
      <c r="E82" s="97">
        <v>4</v>
      </c>
      <c r="F82" s="97"/>
      <c r="G82" s="97"/>
      <c r="H82" s="97"/>
      <c r="I82" s="97"/>
      <c r="J82" s="97"/>
      <c r="K82" s="20">
        <f t="shared" si="6"/>
        <v>4</v>
      </c>
      <c r="L82" s="22">
        <f t="shared" si="7"/>
        <v>4</v>
      </c>
      <c r="M82" s="62">
        <f t="shared" si="8"/>
        <v>0.24107142857142858</v>
      </c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5"/>
      <c r="BR82" s="6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K82" s="3"/>
      <c r="CL82" s="4"/>
      <c r="CM82" s="4"/>
    </row>
    <row r="83" spans="1:91" ht="12.75">
      <c r="A83" s="95">
        <v>21</v>
      </c>
      <c r="B83" s="96" t="s">
        <v>218</v>
      </c>
      <c r="C83" s="97"/>
      <c r="D83" s="97"/>
      <c r="E83" s="97">
        <v>4</v>
      </c>
      <c r="F83" s="97"/>
      <c r="G83" s="97"/>
      <c r="H83" s="97"/>
      <c r="I83" s="97"/>
      <c r="J83" s="97"/>
      <c r="K83" s="20">
        <f t="shared" si="6"/>
        <v>4</v>
      </c>
      <c r="L83" s="22">
        <f t="shared" si="7"/>
        <v>4</v>
      </c>
      <c r="M83" s="62">
        <f t="shared" si="8"/>
        <v>0.24107142857142858</v>
      </c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5"/>
      <c r="BR83" s="6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K83" s="3"/>
      <c r="CL83" s="4"/>
      <c r="CM83" s="4"/>
    </row>
    <row r="84" spans="1:91" ht="12.75">
      <c r="A84" s="95">
        <v>22</v>
      </c>
      <c r="B84" s="96" t="s">
        <v>307</v>
      </c>
      <c r="C84" s="97"/>
      <c r="D84" s="97"/>
      <c r="E84" s="97"/>
      <c r="F84" s="97"/>
      <c r="G84" s="97"/>
      <c r="H84" s="97"/>
      <c r="I84" s="97"/>
      <c r="J84" s="97">
        <v>4</v>
      </c>
      <c r="K84" s="20">
        <f t="shared" si="6"/>
        <v>4</v>
      </c>
      <c r="L84" s="22">
        <f t="shared" si="7"/>
        <v>4</v>
      </c>
      <c r="M84" s="62">
        <f t="shared" si="8"/>
        <v>0.24107142857142858</v>
      </c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5"/>
      <c r="BR84" s="6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K84" s="3"/>
      <c r="CL84" s="4"/>
      <c r="CM84" s="4"/>
    </row>
    <row r="85" spans="1:91" ht="12.75">
      <c r="A85" s="95">
        <v>23</v>
      </c>
      <c r="B85" s="96" t="s">
        <v>184</v>
      </c>
      <c r="C85" s="97"/>
      <c r="D85" s="97">
        <v>4</v>
      </c>
      <c r="E85" s="97"/>
      <c r="F85" s="97"/>
      <c r="G85" s="97"/>
      <c r="H85" s="97"/>
      <c r="I85" s="97"/>
      <c r="J85" s="97"/>
      <c r="K85" s="20">
        <f t="shared" si="6"/>
        <v>4</v>
      </c>
      <c r="L85" s="22">
        <f t="shared" si="7"/>
        <v>4</v>
      </c>
      <c r="M85" s="62">
        <f t="shared" si="8"/>
        <v>0.24107142857142858</v>
      </c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5"/>
      <c r="BR85" s="6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K85" s="3"/>
      <c r="CL85" s="4"/>
      <c r="CM85" s="4"/>
    </row>
    <row r="86" spans="1:91" ht="12.75">
      <c r="A86" s="95">
        <v>24</v>
      </c>
      <c r="B86" s="96" t="s">
        <v>222</v>
      </c>
      <c r="C86" s="97"/>
      <c r="D86" s="97"/>
      <c r="E86" s="97">
        <v>4</v>
      </c>
      <c r="F86" s="97"/>
      <c r="G86" s="97"/>
      <c r="H86" s="97"/>
      <c r="I86" s="97"/>
      <c r="J86" s="97"/>
      <c r="K86" s="20">
        <f t="shared" si="6"/>
        <v>4</v>
      </c>
      <c r="L86" s="22">
        <f t="shared" si="7"/>
        <v>4</v>
      </c>
      <c r="M86" s="62">
        <f t="shared" si="8"/>
        <v>0.24107142857142858</v>
      </c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5"/>
      <c r="BR86" s="6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K86" s="3"/>
      <c r="CL86" s="4"/>
      <c r="CM86" s="4"/>
    </row>
    <row r="87" spans="1:91" ht="12.75">
      <c r="A87" s="95">
        <v>25</v>
      </c>
      <c r="B87" s="96" t="s">
        <v>306</v>
      </c>
      <c r="C87" s="97"/>
      <c r="D87" s="97"/>
      <c r="E87" s="97"/>
      <c r="F87" s="97"/>
      <c r="G87" s="97"/>
      <c r="H87" s="97"/>
      <c r="I87" s="97"/>
      <c r="J87" s="97">
        <v>4</v>
      </c>
      <c r="K87" s="20">
        <f t="shared" si="6"/>
        <v>4</v>
      </c>
      <c r="L87" s="22">
        <f t="shared" si="7"/>
        <v>4</v>
      </c>
      <c r="M87" s="62">
        <f t="shared" si="8"/>
        <v>0.24107142857142858</v>
      </c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5"/>
      <c r="BR87" s="6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K87" s="3"/>
      <c r="CL87" s="4"/>
      <c r="CM87" s="4"/>
    </row>
    <row r="88" spans="1:91" ht="12.75">
      <c r="A88" s="95">
        <v>26</v>
      </c>
      <c r="B88" s="96" t="s">
        <v>224</v>
      </c>
      <c r="C88" s="97"/>
      <c r="D88" s="97"/>
      <c r="E88" s="97">
        <v>4</v>
      </c>
      <c r="F88" s="97"/>
      <c r="G88" s="97"/>
      <c r="H88" s="97"/>
      <c r="I88" s="97"/>
      <c r="J88" s="97"/>
      <c r="K88" s="20">
        <f t="shared" si="6"/>
        <v>4</v>
      </c>
      <c r="L88" s="22">
        <f t="shared" si="7"/>
        <v>4</v>
      </c>
      <c r="M88" s="62">
        <f t="shared" si="8"/>
        <v>0.24107142857142858</v>
      </c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5"/>
      <c r="BR88" s="6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K88" s="3"/>
      <c r="CL88" s="4"/>
      <c r="CM88" s="4"/>
    </row>
    <row r="89" spans="1:91" ht="13.5" thickBot="1">
      <c r="A89" s="57">
        <v>27</v>
      </c>
      <c r="B89" s="58" t="s">
        <v>305</v>
      </c>
      <c r="C89" s="59"/>
      <c r="D89" s="59"/>
      <c r="E89" s="59"/>
      <c r="F89" s="59"/>
      <c r="G89" s="59"/>
      <c r="H89" s="59"/>
      <c r="I89" s="59"/>
      <c r="J89" s="59">
        <v>4</v>
      </c>
      <c r="K89" s="59">
        <f t="shared" si="6"/>
        <v>4</v>
      </c>
      <c r="L89" s="60">
        <f t="shared" si="7"/>
        <v>4</v>
      </c>
      <c r="M89" s="63">
        <f t="shared" si="8"/>
        <v>0.24107142857142858</v>
      </c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5"/>
      <c r="BR89" s="6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K89" s="3"/>
      <c r="CL89" s="4"/>
      <c r="CM89" s="4"/>
    </row>
    <row r="90" spans="57:91" ht="13.5" thickBot="1"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5"/>
      <c r="BR90" s="6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K90" s="3"/>
      <c r="CL90" s="4"/>
      <c r="CM90" s="4"/>
    </row>
    <row r="91" spans="1:91" ht="12.75">
      <c r="A91" s="51" t="s">
        <v>0</v>
      </c>
      <c r="B91" s="52" t="s">
        <v>1</v>
      </c>
      <c r="C91" s="153" t="s">
        <v>27</v>
      </c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5"/>
      <c r="AA91" s="64" t="s">
        <v>28</v>
      </c>
      <c r="AB91" s="64" t="s">
        <v>29</v>
      </c>
      <c r="AC91" s="64" t="s">
        <v>30</v>
      </c>
      <c r="AD91" s="65"/>
      <c r="AE91" s="65"/>
      <c r="AF91" s="65"/>
      <c r="AG91" s="53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5"/>
      <c r="BR91" s="6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K91" s="3"/>
      <c r="CL91" s="4"/>
      <c r="CM91" s="4"/>
    </row>
    <row r="92" spans="1:91" ht="84.75" customHeight="1">
      <c r="A92" s="151" t="s">
        <v>0</v>
      </c>
      <c r="B92" s="152" t="s">
        <v>1</v>
      </c>
      <c r="C92" s="143" t="s">
        <v>4</v>
      </c>
      <c r="D92" s="143"/>
      <c r="E92" s="143"/>
      <c r="F92" s="143" t="s">
        <v>5</v>
      </c>
      <c r="G92" s="143"/>
      <c r="H92" s="143"/>
      <c r="I92" s="142" t="s">
        <v>6</v>
      </c>
      <c r="J92" s="142"/>
      <c r="K92" s="142"/>
      <c r="L92" s="143" t="s">
        <v>7</v>
      </c>
      <c r="M92" s="143"/>
      <c r="N92" s="143"/>
      <c r="O92" s="148" t="s">
        <v>8</v>
      </c>
      <c r="P92" s="149"/>
      <c r="Q92" s="150"/>
      <c r="R92" s="142" t="s">
        <v>9</v>
      </c>
      <c r="S92" s="142"/>
      <c r="T92" s="142"/>
      <c r="U92" s="143" t="s">
        <v>10</v>
      </c>
      <c r="V92" s="143"/>
      <c r="W92" s="143"/>
      <c r="X92" s="142" t="s">
        <v>11</v>
      </c>
      <c r="Y92" s="142"/>
      <c r="Z92" s="142"/>
      <c r="AA92" s="146" t="s">
        <v>12</v>
      </c>
      <c r="AB92" s="146"/>
      <c r="AC92" s="146"/>
      <c r="AD92" s="19" t="s">
        <v>31</v>
      </c>
      <c r="AE92" s="19" t="s">
        <v>32</v>
      </c>
      <c r="AF92" s="19" t="s">
        <v>33</v>
      </c>
      <c r="AG92" s="55" t="s">
        <v>34</v>
      </c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5"/>
      <c r="BR92" s="6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K92" s="3"/>
      <c r="CL92" s="4"/>
      <c r="CM92" s="4"/>
    </row>
    <row r="93" spans="1:91" ht="12.75">
      <c r="A93" s="151"/>
      <c r="B93" s="152"/>
      <c r="C93" s="110" t="s">
        <v>28</v>
      </c>
      <c r="D93" s="110" t="s">
        <v>29</v>
      </c>
      <c r="E93" s="110" t="s">
        <v>30</v>
      </c>
      <c r="F93" s="110" t="s">
        <v>28</v>
      </c>
      <c r="G93" s="110" t="s">
        <v>29</v>
      </c>
      <c r="H93" s="110" t="s">
        <v>30</v>
      </c>
      <c r="I93" s="108" t="s">
        <v>28</v>
      </c>
      <c r="J93" s="108" t="s">
        <v>29</v>
      </c>
      <c r="K93" s="108" t="s">
        <v>30</v>
      </c>
      <c r="L93" s="110" t="s">
        <v>28</v>
      </c>
      <c r="M93" s="110" t="s">
        <v>29</v>
      </c>
      <c r="N93" s="110" t="s">
        <v>30</v>
      </c>
      <c r="O93" s="108" t="s">
        <v>28</v>
      </c>
      <c r="P93" s="108" t="s">
        <v>29</v>
      </c>
      <c r="Q93" s="108" t="s">
        <v>30</v>
      </c>
      <c r="R93" s="108" t="s">
        <v>28</v>
      </c>
      <c r="S93" s="108" t="s">
        <v>29</v>
      </c>
      <c r="T93" s="108" t="s">
        <v>30</v>
      </c>
      <c r="U93" s="110" t="s">
        <v>28</v>
      </c>
      <c r="V93" s="110" t="s">
        <v>29</v>
      </c>
      <c r="W93" s="110" t="s">
        <v>30</v>
      </c>
      <c r="X93" s="108" t="s">
        <v>28</v>
      </c>
      <c r="Y93" s="108" t="s">
        <v>29</v>
      </c>
      <c r="Z93" s="108" t="s">
        <v>30</v>
      </c>
      <c r="AA93" s="23" t="s">
        <v>28</v>
      </c>
      <c r="AB93" s="20" t="s">
        <v>29</v>
      </c>
      <c r="AC93" s="20" t="s">
        <v>30</v>
      </c>
      <c r="AD93" s="17"/>
      <c r="AE93" s="17"/>
      <c r="AF93" s="17"/>
      <c r="AG93" s="66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5"/>
      <c r="BR93" s="6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K93" s="3"/>
      <c r="CL93" s="4"/>
      <c r="CM93" s="4"/>
    </row>
    <row r="94" spans="1:91" ht="12.75">
      <c r="A94" s="56">
        <v>1</v>
      </c>
      <c r="B94" s="21" t="s">
        <v>14</v>
      </c>
      <c r="C94" s="20">
        <v>5</v>
      </c>
      <c r="D94" s="20">
        <v>0</v>
      </c>
      <c r="E94" s="20">
        <v>1</v>
      </c>
      <c r="F94" s="20">
        <v>4</v>
      </c>
      <c r="G94" s="20">
        <v>0</v>
      </c>
      <c r="H94" s="20">
        <v>2</v>
      </c>
      <c r="I94" s="20">
        <v>6</v>
      </c>
      <c r="J94" s="20">
        <v>0</v>
      </c>
      <c r="K94" s="20">
        <v>1</v>
      </c>
      <c r="L94" s="20">
        <v>2</v>
      </c>
      <c r="M94" s="20">
        <v>0</v>
      </c>
      <c r="N94" s="20">
        <v>2</v>
      </c>
      <c r="O94" s="20">
        <v>1</v>
      </c>
      <c r="P94" s="20">
        <v>0</v>
      </c>
      <c r="Q94" s="20">
        <v>3</v>
      </c>
      <c r="R94" s="20">
        <v>6</v>
      </c>
      <c r="S94" s="20">
        <v>0</v>
      </c>
      <c r="T94" s="20">
        <v>0</v>
      </c>
      <c r="U94" s="20">
        <v>4</v>
      </c>
      <c r="V94" s="20">
        <v>0</v>
      </c>
      <c r="W94" s="20">
        <v>2</v>
      </c>
      <c r="X94" s="20">
        <v>5</v>
      </c>
      <c r="Y94" s="20">
        <v>0</v>
      </c>
      <c r="Z94" s="20">
        <v>1</v>
      </c>
      <c r="AA94" s="20">
        <f aca="true" t="shared" si="9" ref="AA94:AA120">C94+F94+I94+L94+O94+R94+U94+X94</f>
        <v>33</v>
      </c>
      <c r="AB94" s="20">
        <f aca="true" t="shared" si="10" ref="AB94:AB120">D94+G94+J94+M94+P94+S94+V94+Y94</f>
        <v>0</v>
      </c>
      <c r="AC94" s="20">
        <f aca="true" t="shared" si="11" ref="AC94:AC120">E94+H94+K94+N94+Q94+T94+W94+Z94</f>
        <v>12</v>
      </c>
      <c r="AD94" s="29">
        <f aca="true" t="shared" si="12" ref="AD94:AD120">AA94-AC94</f>
        <v>21</v>
      </c>
      <c r="AE94" s="24">
        <f aca="true" t="shared" si="13" ref="AE94:AE120">AVERAGE(U94,C94,F94,I94,L94,O94,R94,X94)</f>
        <v>4.125</v>
      </c>
      <c r="AF94" s="24">
        <f aca="true" t="shared" si="14" ref="AF94:AF120">AVERAGE(V94,D94,G94,J94,M94,P94,S94,Y94)</f>
        <v>0</v>
      </c>
      <c r="AG94" s="67">
        <f aca="true" t="shared" si="15" ref="AG94:AG120">AVERAGE(W94,E94,H94,K94,N94,Q94,T94,Z94)</f>
        <v>1.5</v>
      </c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5"/>
      <c r="BR94" s="6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K94" s="3"/>
      <c r="CL94" s="4"/>
      <c r="CM94" s="4"/>
    </row>
    <row r="95" spans="1:91" ht="12.75">
      <c r="A95" s="56">
        <v>2</v>
      </c>
      <c r="B95" s="21" t="s">
        <v>22</v>
      </c>
      <c r="C95" s="20">
        <v>1</v>
      </c>
      <c r="D95" s="20">
        <v>0</v>
      </c>
      <c r="E95" s="20">
        <v>3</v>
      </c>
      <c r="F95" s="20">
        <v>4</v>
      </c>
      <c r="G95" s="20">
        <v>0</v>
      </c>
      <c r="H95" s="20">
        <v>2</v>
      </c>
      <c r="I95" s="20">
        <v>4</v>
      </c>
      <c r="J95" s="20">
        <v>0</v>
      </c>
      <c r="K95" s="20">
        <v>3</v>
      </c>
      <c r="L95" s="20">
        <v>1</v>
      </c>
      <c r="M95" s="20">
        <v>0</v>
      </c>
      <c r="N95" s="20">
        <v>2</v>
      </c>
      <c r="O95" s="20">
        <v>4</v>
      </c>
      <c r="P95" s="20">
        <v>0</v>
      </c>
      <c r="Q95" s="20">
        <v>3</v>
      </c>
      <c r="R95" s="20">
        <v>2</v>
      </c>
      <c r="S95" s="20">
        <v>0</v>
      </c>
      <c r="T95" s="20">
        <v>2</v>
      </c>
      <c r="U95" s="20">
        <v>6</v>
      </c>
      <c r="V95" s="20">
        <v>0</v>
      </c>
      <c r="W95" s="20">
        <v>0</v>
      </c>
      <c r="X95" s="20">
        <v>5</v>
      </c>
      <c r="Y95" s="20">
        <v>0</v>
      </c>
      <c r="Z95" s="20">
        <v>1</v>
      </c>
      <c r="AA95" s="20">
        <f t="shared" si="9"/>
        <v>27</v>
      </c>
      <c r="AB95" s="20">
        <f t="shared" si="10"/>
        <v>0</v>
      </c>
      <c r="AC95" s="20">
        <f t="shared" si="11"/>
        <v>16</v>
      </c>
      <c r="AD95" s="29">
        <f t="shared" si="12"/>
        <v>11</v>
      </c>
      <c r="AE95" s="24">
        <f t="shared" si="13"/>
        <v>3.375</v>
      </c>
      <c r="AF95" s="24">
        <f t="shared" si="14"/>
        <v>0</v>
      </c>
      <c r="AG95" s="67">
        <f t="shared" si="15"/>
        <v>2</v>
      </c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5"/>
      <c r="BR95" s="6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K95" s="3"/>
      <c r="CL95" s="4"/>
      <c r="CM95" s="4"/>
    </row>
    <row r="96" spans="1:91" ht="12.75">
      <c r="A96" s="56">
        <v>3</v>
      </c>
      <c r="B96" s="96" t="s">
        <v>185</v>
      </c>
      <c r="C96" s="20"/>
      <c r="D96" s="20"/>
      <c r="E96" s="20"/>
      <c r="F96" s="20">
        <v>5</v>
      </c>
      <c r="G96" s="20">
        <v>0</v>
      </c>
      <c r="H96" s="20">
        <v>1</v>
      </c>
      <c r="I96" s="20">
        <v>4</v>
      </c>
      <c r="J96" s="20">
        <v>0</v>
      </c>
      <c r="K96" s="20">
        <v>3</v>
      </c>
      <c r="L96" s="20">
        <v>5</v>
      </c>
      <c r="M96" s="20">
        <v>0</v>
      </c>
      <c r="N96" s="20">
        <v>1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>
        <f t="shared" si="9"/>
        <v>14</v>
      </c>
      <c r="AB96" s="20">
        <f t="shared" si="10"/>
        <v>0</v>
      </c>
      <c r="AC96" s="20">
        <f t="shared" si="11"/>
        <v>5</v>
      </c>
      <c r="AD96" s="29">
        <f t="shared" si="12"/>
        <v>9</v>
      </c>
      <c r="AE96" s="24">
        <f t="shared" si="13"/>
        <v>4.666666666666667</v>
      </c>
      <c r="AF96" s="24">
        <f t="shared" si="14"/>
        <v>0</v>
      </c>
      <c r="AG96" s="67">
        <f t="shared" si="15"/>
        <v>1.6666666666666667</v>
      </c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5"/>
      <c r="BR96" s="6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K96" s="3"/>
      <c r="CL96" s="4"/>
      <c r="CM96" s="4"/>
    </row>
    <row r="97" spans="1:91" ht="12.75">
      <c r="A97" s="56">
        <v>4</v>
      </c>
      <c r="B97" s="96" t="s">
        <v>19</v>
      </c>
      <c r="C97" s="20">
        <v>2</v>
      </c>
      <c r="D97" s="20">
        <v>0</v>
      </c>
      <c r="E97" s="20">
        <v>2</v>
      </c>
      <c r="F97" s="20">
        <v>4</v>
      </c>
      <c r="G97" s="20">
        <v>0</v>
      </c>
      <c r="H97" s="20">
        <v>2</v>
      </c>
      <c r="I97" s="20">
        <v>4</v>
      </c>
      <c r="J97" s="20">
        <v>0</v>
      </c>
      <c r="K97" s="20">
        <v>3</v>
      </c>
      <c r="L97" s="20">
        <v>3</v>
      </c>
      <c r="M97" s="20">
        <v>0</v>
      </c>
      <c r="N97" s="20">
        <v>2</v>
      </c>
      <c r="O97" s="20">
        <v>5</v>
      </c>
      <c r="P97" s="20">
        <v>0</v>
      </c>
      <c r="Q97" s="20">
        <v>2</v>
      </c>
      <c r="R97" s="20"/>
      <c r="S97" s="20"/>
      <c r="T97" s="20"/>
      <c r="U97" s="20"/>
      <c r="V97" s="20"/>
      <c r="W97" s="20"/>
      <c r="X97" s="20"/>
      <c r="Y97" s="20"/>
      <c r="Z97" s="20"/>
      <c r="AA97" s="20">
        <f t="shared" si="9"/>
        <v>18</v>
      </c>
      <c r="AB97" s="20">
        <f t="shared" si="10"/>
        <v>0</v>
      </c>
      <c r="AC97" s="20">
        <f t="shared" si="11"/>
        <v>11</v>
      </c>
      <c r="AD97" s="29">
        <f t="shared" si="12"/>
        <v>7</v>
      </c>
      <c r="AE97" s="24">
        <f t="shared" si="13"/>
        <v>3.6</v>
      </c>
      <c r="AF97" s="24">
        <f t="shared" si="14"/>
        <v>0</v>
      </c>
      <c r="AG97" s="67">
        <f t="shared" si="15"/>
        <v>2.2</v>
      </c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5"/>
      <c r="BR97" s="6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K97" s="3"/>
      <c r="CL97" s="4"/>
      <c r="CM97" s="4"/>
    </row>
    <row r="98" spans="1:91" ht="12.75">
      <c r="A98" s="56">
        <v>5</v>
      </c>
      <c r="B98" s="96" t="s">
        <v>16</v>
      </c>
      <c r="C98" s="20">
        <v>4</v>
      </c>
      <c r="D98" s="20">
        <v>0</v>
      </c>
      <c r="E98" s="20">
        <v>2</v>
      </c>
      <c r="F98" s="20">
        <v>1</v>
      </c>
      <c r="G98" s="20">
        <v>0</v>
      </c>
      <c r="H98" s="20">
        <v>3</v>
      </c>
      <c r="I98" s="20"/>
      <c r="J98" s="20"/>
      <c r="K98" s="20"/>
      <c r="L98" s="20">
        <v>4</v>
      </c>
      <c r="M98" s="20">
        <v>0</v>
      </c>
      <c r="N98" s="20">
        <v>2</v>
      </c>
      <c r="O98" s="20">
        <v>5</v>
      </c>
      <c r="P98" s="20">
        <v>0</v>
      </c>
      <c r="Q98" s="20">
        <v>1</v>
      </c>
      <c r="R98" s="20">
        <v>0</v>
      </c>
      <c r="S98" s="20">
        <v>1</v>
      </c>
      <c r="T98" s="20">
        <v>3</v>
      </c>
      <c r="U98" s="20">
        <v>4</v>
      </c>
      <c r="V98" s="20">
        <v>0</v>
      </c>
      <c r="W98" s="20">
        <v>2</v>
      </c>
      <c r="X98" s="20">
        <v>2</v>
      </c>
      <c r="Y98" s="20">
        <v>0</v>
      </c>
      <c r="Z98" s="20">
        <v>2</v>
      </c>
      <c r="AA98" s="20">
        <f t="shared" si="9"/>
        <v>20</v>
      </c>
      <c r="AB98" s="20">
        <f t="shared" si="10"/>
        <v>1</v>
      </c>
      <c r="AC98" s="20">
        <f t="shared" si="11"/>
        <v>15</v>
      </c>
      <c r="AD98" s="29">
        <f t="shared" si="12"/>
        <v>5</v>
      </c>
      <c r="AE98" s="24">
        <f t="shared" si="13"/>
        <v>2.857142857142857</v>
      </c>
      <c r="AF98" s="24">
        <f t="shared" si="14"/>
        <v>0.14285714285714285</v>
      </c>
      <c r="AG98" s="67">
        <f t="shared" si="15"/>
        <v>2.142857142857143</v>
      </c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5"/>
      <c r="BR98" s="6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K98" s="3"/>
      <c r="CL98" s="4"/>
      <c r="CM98" s="4"/>
    </row>
    <row r="99" spans="1:91" ht="12.75">
      <c r="A99" s="56">
        <v>6</v>
      </c>
      <c r="B99" s="96" t="s">
        <v>18</v>
      </c>
      <c r="C99" s="20">
        <v>3</v>
      </c>
      <c r="D99" s="20">
        <v>0</v>
      </c>
      <c r="E99" s="20">
        <v>1</v>
      </c>
      <c r="F99" s="20">
        <v>2</v>
      </c>
      <c r="G99" s="20">
        <v>0</v>
      </c>
      <c r="H99" s="20">
        <v>2</v>
      </c>
      <c r="I99" s="20"/>
      <c r="J99" s="20"/>
      <c r="K99" s="20"/>
      <c r="L99" s="20"/>
      <c r="M99" s="20"/>
      <c r="N99" s="20"/>
      <c r="O99" s="20">
        <v>5</v>
      </c>
      <c r="P99" s="20">
        <v>0</v>
      </c>
      <c r="Q99" s="20">
        <v>1</v>
      </c>
      <c r="R99" s="20">
        <v>2</v>
      </c>
      <c r="S99" s="20">
        <v>0</v>
      </c>
      <c r="T99" s="20">
        <v>2</v>
      </c>
      <c r="U99" s="20">
        <v>1</v>
      </c>
      <c r="V99" s="20">
        <v>0</v>
      </c>
      <c r="W99" s="20">
        <v>5</v>
      </c>
      <c r="X99" s="20">
        <v>4</v>
      </c>
      <c r="Y99" s="20">
        <v>0</v>
      </c>
      <c r="Z99" s="20">
        <v>2</v>
      </c>
      <c r="AA99" s="20">
        <f t="shared" si="9"/>
        <v>17</v>
      </c>
      <c r="AB99" s="20">
        <f t="shared" si="10"/>
        <v>0</v>
      </c>
      <c r="AC99" s="20">
        <f t="shared" si="11"/>
        <v>13</v>
      </c>
      <c r="AD99" s="29">
        <f t="shared" si="12"/>
        <v>4</v>
      </c>
      <c r="AE99" s="24">
        <f t="shared" si="13"/>
        <v>2.8333333333333335</v>
      </c>
      <c r="AF99" s="24">
        <f t="shared" si="14"/>
        <v>0</v>
      </c>
      <c r="AG99" s="67">
        <f t="shared" si="15"/>
        <v>2.1666666666666665</v>
      </c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5"/>
      <c r="BR99" s="6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K99" s="3"/>
      <c r="CL99" s="4"/>
      <c r="CM99" s="4"/>
    </row>
    <row r="100" spans="1:91" ht="12.75">
      <c r="A100" s="56">
        <v>7</v>
      </c>
      <c r="B100" s="96" t="s">
        <v>158</v>
      </c>
      <c r="C100" s="20"/>
      <c r="D100" s="20"/>
      <c r="E100" s="20"/>
      <c r="F100" s="20"/>
      <c r="G100" s="20"/>
      <c r="H100" s="20"/>
      <c r="I100" s="20">
        <v>3</v>
      </c>
      <c r="J100" s="20">
        <v>0</v>
      </c>
      <c r="K100" s="20">
        <v>2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>
        <f t="shared" si="9"/>
        <v>3</v>
      </c>
      <c r="AB100" s="20">
        <f t="shared" si="10"/>
        <v>0</v>
      </c>
      <c r="AC100" s="20">
        <f t="shared" si="11"/>
        <v>2</v>
      </c>
      <c r="AD100" s="29">
        <f t="shared" si="12"/>
        <v>1</v>
      </c>
      <c r="AE100" s="24">
        <f t="shared" si="13"/>
        <v>3</v>
      </c>
      <c r="AF100" s="24">
        <f t="shared" si="14"/>
        <v>0</v>
      </c>
      <c r="AG100" s="67">
        <f t="shared" si="15"/>
        <v>2</v>
      </c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5"/>
      <c r="BR100" s="6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K100" s="3"/>
      <c r="CL100" s="4"/>
      <c r="CM100" s="4"/>
    </row>
    <row r="101" spans="1:91" ht="12.75">
      <c r="A101" s="56">
        <v>8</v>
      </c>
      <c r="B101" s="96" t="s">
        <v>225</v>
      </c>
      <c r="C101" s="20"/>
      <c r="D101" s="20"/>
      <c r="E101" s="20"/>
      <c r="F101" s="20"/>
      <c r="G101" s="20"/>
      <c r="H101" s="20"/>
      <c r="I101" s="20">
        <v>3</v>
      </c>
      <c r="J101" s="20">
        <v>0</v>
      </c>
      <c r="K101" s="20">
        <v>2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>
        <f t="shared" si="9"/>
        <v>3</v>
      </c>
      <c r="AB101" s="20">
        <f t="shared" si="10"/>
        <v>0</v>
      </c>
      <c r="AC101" s="20">
        <f t="shared" si="11"/>
        <v>2</v>
      </c>
      <c r="AD101" s="29">
        <f t="shared" si="12"/>
        <v>1</v>
      </c>
      <c r="AE101" s="24">
        <f t="shared" si="13"/>
        <v>3</v>
      </c>
      <c r="AF101" s="24">
        <f t="shared" si="14"/>
        <v>0</v>
      </c>
      <c r="AG101" s="67">
        <f t="shared" si="15"/>
        <v>2</v>
      </c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5"/>
      <c r="BR101" s="6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K101" s="3"/>
      <c r="CL101" s="4"/>
      <c r="CM101" s="4"/>
    </row>
    <row r="102" spans="1:91" ht="12.75">
      <c r="A102" s="56">
        <v>9</v>
      </c>
      <c r="B102" s="96" t="s">
        <v>222</v>
      </c>
      <c r="C102" s="20"/>
      <c r="D102" s="20"/>
      <c r="E102" s="20"/>
      <c r="F102" s="20"/>
      <c r="G102" s="20"/>
      <c r="H102" s="20"/>
      <c r="I102" s="20">
        <v>2</v>
      </c>
      <c r="J102" s="20">
        <v>0</v>
      </c>
      <c r="K102" s="20">
        <v>2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>
        <f t="shared" si="9"/>
        <v>2</v>
      </c>
      <c r="AB102" s="20">
        <f t="shared" si="10"/>
        <v>0</v>
      </c>
      <c r="AC102" s="20">
        <f t="shared" si="11"/>
        <v>2</v>
      </c>
      <c r="AD102" s="29">
        <f t="shared" si="12"/>
        <v>0</v>
      </c>
      <c r="AE102" s="24">
        <f t="shared" si="13"/>
        <v>2</v>
      </c>
      <c r="AF102" s="24">
        <f t="shared" si="14"/>
        <v>0</v>
      </c>
      <c r="AG102" s="67">
        <f t="shared" si="15"/>
        <v>2</v>
      </c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5"/>
      <c r="BR102" s="6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K102" s="3"/>
      <c r="CL102" s="4"/>
      <c r="CM102" s="4"/>
    </row>
    <row r="103" spans="1:91" ht="12.75">
      <c r="A103" s="56">
        <v>10</v>
      </c>
      <c r="B103" s="96" t="s">
        <v>305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>
        <v>2</v>
      </c>
      <c r="Y103" s="20">
        <v>0</v>
      </c>
      <c r="Z103" s="20">
        <v>2</v>
      </c>
      <c r="AA103" s="20">
        <f t="shared" si="9"/>
        <v>2</v>
      </c>
      <c r="AB103" s="20">
        <f t="shared" si="10"/>
        <v>0</v>
      </c>
      <c r="AC103" s="20">
        <f t="shared" si="11"/>
        <v>2</v>
      </c>
      <c r="AD103" s="29">
        <f t="shared" si="12"/>
        <v>0</v>
      </c>
      <c r="AE103" s="24">
        <f t="shared" si="13"/>
        <v>2</v>
      </c>
      <c r="AF103" s="24">
        <f t="shared" si="14"/>
        <v>0</v>
      </c>
      <c r="AG103" s="67">
        <f t="shared" si="15"/>
        <v>2</v>
      </c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5"/>
      <c r="BR103" s="6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K103" s="3"/>
      <c r="CL103" s="4"/>
      <c r="CM103" s="4"/>
    </row>
    <row r="104" spans="1:91" ht="12.75">
      <c r="A104" s="56">
        <v>11</v>
      </c>
      <c r="B104" s="96" t="s">
        <v>288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>
        <v>1</v>
      </c>
      <c r="S104" s="20">
        <v>1</v>
      </c>
      <c r="T104" s="20">
        <v>2</v>
      </c>
      <c r="U104" s="20"/>
      <c r="V104" s="20"/>
      <c r="W104" s="20"/>
      <c r="X104" s="20"/>
      <c r="Y104" s="20"/>
      <c r="Z104" s="20"/>
      <c r="AA104" s="20">
        <f t="shared" si="9"/>
        <v>1</v>
      </c>
      <c r="AB104" s="20">
        <f t="shared" si="10"/>
        <v>1</v>
      </c>
      <c r="AC104" s="20">
        <f t="shared" si="11"/>
        <v>2</v>
      </c>
      <c r="AD104" s="29">
        <f t="shared" si="12"/>
        <v>-1</v>
      </c>
      <c r="AE104" s="24">
        <f t="shared" si="13"/>
        <v>1</v>
      </c>
      <c r="AF104" s="24">
        <f t="shared" si="14"/>
        <v>1</v>
      </c>
      <c r="AG104" s="67">
        <f t="shared" si="15"/>
        <v>2</v>
      </c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5"/>
      <c r="BR104" s="6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K104" s="3"/>
      <c r="CL104" s="4"/>
      <c r="CM104" s="4"/>
    </row>
    <row r="105" spans="1:91" ht="12.75">
      <c r="A105" s="56">
        <v>12</v>
      </c>
      <c r="B105" s="21" t="s">
        <v>220</v>
      </c>
      <c r="C105" s="20"/>
      <c r="D105" s="20"/>
      <c r="E105" s="20"/>
      <c r="F105" s="20"/>
      <c r="G105" s="20"/>
      <c r="H105" s="20"/>
      <c r="I105" s="20">
        <v>1</v>
      </c>
      <c r="J105" s="20">
        <v>1</v>
      </c>
      <c r="K105" s="20">
        <v>2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>
        <f t="shared" si="9"/>
        <v>1</v>
      </c>
      <c r="AB105" s="20">
        <f t="shared" si="10"/>
        <v>1</v>
      </c>
      <c r="AC105" s="20">
        <f t="shared" si="11"/>
        <v>2</v>
      </c>
      <c r="AD105" s="29">
        <f t="shared" si="12"/>
        <v>-1</v>
      </c>
      <c r="AE105" s="24">
        <f t="shared" si="13"/>
        <v>1</v>
      </c>
      <c r="AF105" s="24">
        <f t="shared" si="14"/>
        <v>1</v>
      </c>
      <c r="AG105" s="67">
        <f t="shared" si="15"/>
        <v>2</v>
      </c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5"/>
      <c r="BR105" s="6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K105" s="3"/>
      <c r="CL105" s="4"/>
      <c r="CM105" s="4"/>
    </row>
    <row r="106" spans="1:91" ht="12.75">
      <c r="A106" s="56">
        <v>13</v>
      </c>
      <c r="B106" s="21" t="s">
        <v>221</v>
      </c>
      <c r="C106" s="20"/>
      <c r="D106" s="20"/>
      <c r="E106" s="20"/>
      <c r="F106" s="20"/>
      <c r="G106" s="20"/>
      <c r="H106" s="20"/>
      <c r="I106" s="20">
        <v>1</v>
      </c>
      <c r="J106" s="20">
        <v>1</v>
      </c>
      <c r="K106" s="20">
        <v>2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>
        <f t="shared" si="9"/>
        <v>1</v>
      </c>
      <c r="AB106" s="20">
        <f t="shared" si="10"/>
        <v>1</v>
      </c>
      <c r="AC106" s="20">
        <f t="shared" si="11"/>
        <v>2</v>
      </c>
      <c r="AD106" s="29">
        <f t="shared" si="12"/>
        <v>-1</v>
      </c>
      <c r="AE106" s="24">
        <f t="shared" si="13"/>
        <v>1</v>
      </c>
      <c r="AF106" s="24">
        <f t="shared" si="14"/>
        <v>1</v>
      </c>
      <c r="AG106" s="67">
        <f t="shared" si="15"/>
        <v>2</v>
      </c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5"/>
      <c r="BR106" s="6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K106" s="3"/>
      <c r="CL106" s="4"/>
      <c r="CM106" s="4"/>
    </row>
    <row r="107" spans="1:91" ht="12.75">
      <c r="A107" s="56">
        <v>14</v>
      </c>
      <c r="B107" s="21" t="s">
        <v>306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>
        <v>1</v>
      </c>
      <c r="Y107" s="20">
        <v>1</v>
      </c>
      <c r="Z107" s="20">
        <v>2</v>
      </c>
      <c r="AA107" s="20">
        <f t="shared" si="9"/>
        <v>1</v>
      </c>
      <c r="AB107" s="20">
        <f t="shared" si="10"/>
        <v>1</v>
      </c>
      <c r="AC107" s="20">
        <f t="shared" si="11"/>
        <v>2</v>
      </c>
      <c r="AD107" s="29">
        <f t="shared" si="12"/>
        <v>-1</v>
      </c>
      <c r="AE107" s="24">
        <f t="shared" si="13"/>
        <v>1</v>
      </c>
      <c r="AF107" s="24">
        <f t="shared" si="14"/>
        <v>1</v>
      </c>
      <c r="AG107" s="67">
        <f t="shared" si="15"/>
        <v>2</v>
      </c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5"/>
      <c r="BR107" s="6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K107" s="3"/>
      <c r="CL107" s="4"/>
      <c r="CM107" s="4"/>
    </row>
    <row r="108" spans="1:91" ht="12.75">
      <c r="A108" s="56">
        <v>15</v>
      </c>
      <c r="B108" s="21" t="s">
        <v>289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>
        <v>1</v>
      </c>
      <c r="S108" s="20">
        <v>0</v>
      </c>
      <c r="T108" s="20">
        <v>3</v>
      </c>
      <c r="U108" s="20"/>
      <c r="V108" s="20"/>
      <c r="W108" s="20"/>
      <c r="X108" s="20"/>
      <c r="Y108" s="20"/>
      <c r="Z108" s="20"/>
      <c r="AA108" s="20">
        <f t="shared" si="9"/>
        <v>1</v>
      </c>
      <c r="AB108" s="20">
        <f t="shared" si="10"/>
        <v>0</v>
      </c>
      <c r="AC108" s="20">
        <f t="shared" si="11"/>
        <v>3</v>
      </c>
      <c r="AD108" s="29">
        <f t="shared" si="12"/>
        <v>-2</v>
      </c>
      <c r="AE108" s="24">
        <f t="shared" si="13"/>
        <v>1</v>
      </c>
      <c r="AF108" s="24">
        <f t="shared" si="14"/>
        <v>0</v>
      </c>
      <c r="AG108" s="67">
        <f t="shared" si="15"/>
        <v>3</v>
      </c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5"/>
      <c r="BR108" s="6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K108" s="3"/>
      <c r="CL108" s="4"/>
      <c r="CM108" s="4"/>
    </row>
    <row r="109" spans="1:91" ht="12.75">
      <c r="A109" s="56">
        <v>16</v>
      </c>
      <c r="B109" s="21" t="s">
        <v>223</v>
      </c>
      <c r="C109" s="20"/>
      <c r="D109" s="20"/>
      <c r="E109" s="20"/>
      <c r="F109" s="20"/>
      <c r="G109" s="20"/>
      <c r="H109" s="20"/>
      <c r="I109" s="20">
        <v>1</v>
      </c>
      <c r="J109" s="20">
        <v>0</v>
      </c>
      <c r="K109" s="20">
        <v>3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>
        <f t="shared" si="9"/>
        <v>1</v>
      </c>
      <c r="AB109" s="20">
        <f t="shared" si="10"/>
        <v>0</v>
      </c>
      <c r="AC109" s="20">
        <f t="shared" si="11"/>
        <v>3</v>
      </c>
      <c r="AD109" s="29">
        <f t="shared" si="12"/>
        <v>-2</v>
      </c>
      <c r="AE109" s="24">
        <f t="shared" si="13"/>
        <v>1</v>
      </c>
      <c r="AF109" s="24">
        <f t="shared" si="14"/>
        <v>0</v>
      </c>
      <c r="AG109" s="67">
        <f t="shared" si="15"/>
        <v>3</v>
      </c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5"/>
      <c r="BR109" s="6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K109" s="3"/>
      <c r="CL109" s="4"/>
      <c r="CM109" s="4"/>
    </row>
    <row r="110" spans="1:91" ht="12.75">
      <c r="A110" s="56">
        <v>17</v>
      </c>
      <c r="B110" s="21" t="s">
        <v>218</v>
      </c>
      <c r="C110" s="20"/>
      <c r="D110" s="20"/>
      <c r="E110" s="20"/>
      <c r="F110" s="20"/>
      <c r="G110" s="20"/>
      <c r="H110" s="20"/>
      <c r="I110" s="20">
        <v>1</v>
      </c>
      <c r="J110" s="20">
        <v>0</v>
      </c>
      <c r="K110" s="20">
        <v>3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>
        <f t="shared" si="9"/>
        <v>1</v>
      </c>
      <c r="AB110" s="20">
        <f t="shared" si="10"/>
        <v>0</v>
      </c>
      <c r="AC110" s="20">
        <f t="shared" si="11"/>
        <v>3</v>
      </c>
      <c r="AD110" s="29">
        <f t="shared" si="12"/>
        <v>-2</v>
      </c>
      <c r="AE110" s="24">
        <f t="shared" si="13"/>
        <v>1</v>
      </c>
      <c r="AF110" s="24">
        <f t="shared" si="14"/>
        <v>0</v>
      </c>
      <c r="AG110" s="67">
        <f t="shared" si="15"/>
        <v>3</v>
      </c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5"/>
      <c r="BR110" s="6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K110" s="3"/>
      <c r="CL110" s="4"/>
      <c r="CM110" s="4"/>
    </row>
    <row r="111" spans="1:91" ht="12.75">
      <c r="A111" s="56">
        <v>18</v>
      </c>
      <c r="B111" s="21" t="s">
        <v>224</v>
      </c>
      <c r="C111" s="20"/>
      <c r="D111" s="20"/>
      <c r="E111" s="20"/>
      <c r="F111" s="20"/>
      <c r="G111" s="20"/>
      <c r="H111" s="20"/>
      <c r="I111" s="20">
        <v>1</v>
      </c>
      <c r="J111" s="20">
        <v>0</v>
      </c>
      <c r="K111" s="20">
        <v>3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>
        <f t="shared" si="9"/>
        <v>1</v>
      </c>
      <c r="AB111" s="20">
        <f t="shared" si="10"/>
        <v>0</v>
      </c>
      <c r="AC111" s="20">
        <f t="shared" si="11"/>
        <v>3</v>
      </c>
      <c r="AD111" s="29">
        <f t="shared" si="12"/>
        <v>-2</v>
      </c>
      <c r="AE111" s="24">
        <f t="shared" si="13"/>
        <v>1</v>
      </c>
      <c r="AF111" s="24">
        <f t="shared" si="14"/>
        <v>0</v>
      </c>
      <c r="AG111" s="67">
        <f t="shared" si="15"/>
        <v>3</v>
      </c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5"/>
      <c r="BR111" s="6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K111" s="3"/>
      <c r="CL111" s="4"/>
      <c r="CM111" s="4"/>
    </row>
    <row r="112" spans="1:91" ht="12.75">
      <c r="A112" s="56">
        <v>19</v>
      </c>
      <c r="B112" s="21" t="s">
        <v>21</v>
      </c>
      <c r="C112" s="20">
        <v>1</v>
      </c>
      <c r="D112" s="20">
        <v>0</v>
      </c>
      <c r="E112" s="20">
        <v>3</v>
      </c>
      <c r="F112" s="20">
        <v>2</v>
      </c>
      <c r="G112" s="20">
        <v>0</v>
      </c>
      <c r="H112" s="20">
        <v>2</v>
      </c>
      <c r="I112" s="20"/>
      <c r="J112" s="20"/>
      <c r="K112" s="20"/>
      <c r="L112" s="20"/>
      <c r="M112" s="20"/>
      <c r="N112" s="20"/>
      <c r="O112" s="20">
        <v>2</v>
      </c>
      <c r="P112" s="20">
        <v>0</v>
      </c>
      <c r="Q112" s="20">
        <v>3</v>
      </c>
      <c r="R112" s="20">
        <v>3</v>
      </c>
      <c r="S112" s="20">
        <v>0</v>
      </c>
      <c r="T112" s="20">
        <v>3</v>
      </c>
      <c r="U112" s="20"/>
      <c r="V112" s="20"/>
      <c r="W112" s="20"/>
      <c r="X112" s="20"/>
      <c r="Y112" s="20"/>
      <c r="Z112" s="20"/>
      <c r="AA112" s="20">
        <f t="shared" si="9"/>
        <v>8</v>
      </c>
      <c r="AB112" s="20">
        <f t="shared" si="10"/>
        <v>0</v>
      </c>
      <c r="AC112" s="20">
        <f t="shared" si="11"/>
        <v>11</v>
      </c>
      <c r="AD112" s="29">
        <f t="shared" si="12"/>
        <v>-3</v>
      </c>
      <c r="AE112" s="24">
        <f t="shared" si="13"/>
        <v>2</v>
      </c>
      <c r="AF112" s="24">
        <f t="shared" si="14"/>
        <v>0</v>
      </c>
      <c r="AG112" s="67">
        <f t="shared" si="15"/>
        <v>2.75</v>
      </c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5"/>
      <c r="BR112" s="6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K112" s="3"/>
      <c r="CL112" s="4"/>
      <c r="CM112" s="4"/>
    </row>
    <row r="113" spans="1:91" ht="12.75">
      <c r="A113" s="56">
        <v>20</v>
      </c>
      <c r="B113" s="96" t="s">
        <v>164</v>
      </c>
      <c r="C113" s="20"/>
      <c r="D113" s="20"/>
      <c r="E113" s="20"/>
      <c r="F113" s="20"/>
      <c r="G113" s="20"/>
      <c r="H113" s="20"/>
      <c r="I113" s="20">
        <v>3</v>
      </c>
      <c r="J113" s="20">
        <v>0</v>
      </c>
      <c r="K113" s="20">
        <v>2</v>
      </c>
      <c r="L113" s="20"/>
      <c r="M113" s="20"/>
      <c r="N113" s="20"/>
      <c r="O113" s="20"/>
      <c r="P113" s="20"/>
      <c r="Q113" s="20"/>
      <c r="R113" s="20">
        <v>0</v>
      </c>
      <c r="S113" s="20">
        <v>0</v>
      </c>
      <c r="T113" s="20">
        <v>4</v>
      </c>
      <c r="U113" s="20"/>
      <c r="V113" s="20"/>
      <c r="W113" s="20"/>
      <c r="X113" s="20"/>
      <c r="Y113" s="20"/>
      <c r="Z113" s="20"/>
      <c r="AA113" s="20">
        <f t="shared" si="9"/>
        <v>3</v>
      </c>
      <c r="AB113" s="20">
        <f t="shared" si="10"/>
        <v>0</v>
      </c>
      <c r="AC113" s="20">
        <f t="shared" si="11"/>
        <v>6</v>
      </c>
      <c r="AD113" s="29">
        <f t="shared" si="12"/>
        <v>-3</v>
      </c>
      <c r="AE113" s="24">
        <f t="shared" si="13"/>
        <v>1.5</v>
      </c>
      <c r="AF113" s="24">
        <f t="shared" si="14"/>
        <v>0</v>
      </c>
      <c r="AG113" s="67">
        <f t="shared" si="15"/>
        <v>3</v>
      </c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5"/>
      <c r="BR113" s="6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K113" s="3"/>
      <c r="CL113" s="4"/>
      <c r="CM113" s="4"/>
    </row>
    <row r="114" spans="1:91" ht="12.75">
      <c r="A114" s="56">
        <v>21</v>
      </c>
      <c r="B114" s="96" t="s">
        <v>272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>
        <v>0</v>
      </c>
      <c r="M114" s="20">
        <v>0</v>
      </c>
      <c r="N114" s="20">
        <v>3</v>
      </c>
      <c r="O114" s="20">
        <v>2</v>
      </c>
      <c r="P114" s="20">
        <v>0</v>
      </c>
      <c r="Q114" s="20">
        <v>3</v>
      </c>
      <c r="R114" s="20"/>
      <c r="S114" s="20"/>
      <c r="T114" s="20"/>
      <c r="U114" s="20"/>
      <c r="V114" s="20"/>
      <c r="W114" s="20"/>
      <c r="X114" s="20"/>
      <c r="Y114" s="20"/>
      <c r="Z114" s="20"/>
      <c r="AA114" s="20">
        <f t="shared" si="9"/>
        <v>2</v>
      </c>
      <c r="AB114" s="20">
        <f t="shared" si="10"/>
        <v>0</v>
      </c>
      <c r="AC114" s="20">
        <f t="shared" si="11"/>
        <v>6</v>
      </c>
      <c r="AD114" s="29">
        <f t="shared" si="12"/>
        <v>-4</v>
      </c>
      <c r="AE114" s="24">
        <f t="shared" si="13"/>
        <v>1</v>
      </c>
      <c r="AF114" s="24">
        <f t="shared" si="14"/>
        <v>0</v>
      </c>
      <c r="AG114" s="67">
        <f t="shared" si="15"/>
        <v>3</v>
      </c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5"/>
      <c r="BR114" s="6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K114" s="3"/>
      <c r="CL114" s="4"/>
      <c r="CM114" s="4"/>
    </row>
    <row r="115" spans="1:91" ht="12.75">
      <c r="A115" s="56">
        <v>22</v>
      </c>
      <c r="B115" s="96" t="s">
        <v>307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>
        <v>0</v>
      </c>
      <c r="Y115" s="20">
        <v>0</v>
      </c>
      <c r="Z115" s="20">
        <v>4</v>
      </c>
      <c r="AA115" s="20">
        <f t="shared" si="9"/>
        <v>0</v>
      </c>
      <c r="AB115" s="20">
        <f t="shared" si="10"/>
        <v>0</v>
      </c>
      <c r="AC115" s="20">
        <f t="shared" si="11"/>
        <v>4</v>
      </c>
      <c r="AD115" s="29">
        <f t="shared" si="12"/>
        <v>-4</v>
      </c>
      <c r="AE115" s="24">
        <f t="shared" si="13"/>
        <v>0</v>
      </c>
      <c r="AF115" s="24">
        <f t="shared" si="14"/>
        <v>0</v>
      </c>
      <c r="AG115" s="67">
        <f t="shared" si="15"/>
        <v>4</v>
      </c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5"/>
      <c r="BR115" s="6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K115" s="3"/>
      <c r="CL115" s="4"/>
      <c r="CM115" s="4"/>
    </row>
    <row r="116" spans="1:91" ht="12.75">
      <c r="A116" s="56">
        <v>23</v>
      </c>
      <c r="B116" s="96" t="s">
        <v>184</v>
      </c>
      <c r="C116" s="20"/>
      <c r="D116" s="20"/>
      <c r="E116" s="20"/>
      <c r="F116" s="20">
        <v>0</v>
      </c>
      <c r="G116" s="20">
        <v>0</v>
      </c>
      <c r="H116" s="20">
        <v>4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>
        <f t="shared" si="9"/>
        <v>0</v>
      </c>
      <c r="AB116" s="20">
        <f t="shared" si="10"/>
        <v>0</v>
      </c>
      <c r="AC116" s="20">
        <f t="shared" si="11"/>
        <v>4</v>
      </c>
      <c r="AD116" s="29">
        <f t="shared" si="12"/>
        <v>-4</v>
      </c>
      <c r="AE116" s="24">
        <f t="shared" si="13"/>
        <v>0</v>
      </c>
      <c r="AF116" s="24">
        <f t="shared" si="14"/>
        <v>0</v>
      </c>
      <c r="AG116" s="67">
        <f t="shared" si="15"/>
        <v>4</v>
      </c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5"/>
      <c r="BR116" s="6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K116" s="3"/>
      <c r="CL116" s="4"/>
      <c r="CM116" s="4"/>
    </row>
    <row r="117" spans="1:91" ht="12.75">
      <c r="A117" s="56">
        <v>24</v>
      </c>
      <c r="B117" s="96" t="s">
        <v>15</v>
      </c>
      <c r="C117" s="20">
        <v>3</v>
      </c>
      <c r="D117" s="20">
        <v>0</v>
      </c>
      <c r="E117" s="20">
        <v>3</v>
      </c>
      <c r="F117" s="20"/>
      <c r="G117" s="20"/>
      <c r="H117" s="20"/>
      <c r="I117" s="20"/>
      <c r="J117" s="20"/>
      <c r="K117" s="20"/>
      <c r="L117" s="20">
        <v>0</v>
      </c>
      <c r="M117" s="20">
        <v>0</v>
      </c>
      <c r="N117" s="20">
        <v>4</v>
      </c>
      <c r="O117" s="20">
        <v>1</v>
      </c>
      <c r="P117" s="20">
        <v>0</v>
      </c>
      <c r="Q117" s="20">
        <v>3</v>
      </c>
      <c r="R117" s="20"/>
      <c r="S117" s="20"/>
      <c r="T117" s="20"/>
      <c r="U117" s="20">
        <v>3</v>
      </c>
      <c r="V117" s="20">
        <v>0</v>
      </c>
      <c r="W117" s="20">
        <v>3</v>
      </c>
      <c r="X117" s="20">
        <v>3</v>
      </c>
      <c r="Y117" s="20">
        <v>0</v>
      </c>
      <c r="Z117" s="20">
        <v>3</v>
      </c>
      <c r="AA117" s="20">
        <f t="shared" si="9"/>
        <v>10</v>
      </c>
      <c r="AB117" s="20">
        <f t="shared" si="10"/>
        <v>0</v>
      </c>
      <c r="AC117" s="20">
        <f t="shared" si="11"/>
        <v>16</v>
      </c>
      <c r="AD117" s="29">
        <f t="shared" si="12"/>
        <v>-6</v>
      </c>
      <c r="AE117" s="24">
        <f t="shared" si="13"/>
        <v>2</v>
      </c>
      <c r="AF117" s="24">
        <f t="shared" si="14"/>
        <v>0</v>
      </c>
      <c r="AG117" s="67">
        <f t="shared" si="15"/>
        <v>3.2</v>
      </c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5"/>
      <c r="BR117" s="6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K117" s="3"/>
      <c r="CL117" s="4"/>
      <c r="CM117" s="4"/>
    </row>
    <row r="118" spans="1:91" ht="12.75">
      <c r="A118" s="56">
        <v>25</v>
      </c>
      <c r="B118" s="21" t="s">
        <v>17</v>
      </c>
      <c r="C118" s="20">
        <v>4</v>
      </c>
      <c r="D118" s="20">
        <v>0</v>
      </c>
      <c r="E118" s="20">
        <v>2</v>
      </c>
      <c r="F118" s="20">
        <v>1</v>
      </c>
      <c r="G118" s="20">
        <v>0</v>
      </c>
      <c r="H118" s="20">
        <v>3</v>
      </c>
      <c r="I118" s="20">
        <v>1</v>
      </c>
      <c r="J118" s="20">
        <v>0</v>
      </c>
      <c r="K118" s="20">
        <v>3</v>
      </c>
      <c r="L118" s="20">
        <v>3</v>
      </c>
      <c r="M118" s="20">
        <v>0</v>
      </c>
      <c r="N118" s="20">
        <v>2</v>
      </c>
      <c r="O118" s="20">
        <v>2</v>
      </c>
      <c r="P118" s="20">
        <v>0</v>
      </c>
      <c r="Q118" s="20">
        <v>3</v>
      </c>
      <c r="R118" s="20">
        <v>4</v>
      </c>
      <c r="S118" s="20">
        <v>0</v>
      </c>
      <c r="T118" s="20">
        <v>2</v>
      </c>
      <c r="U118" s="20">
        <v>1</v>
      </c>
      <c r="V118" s="20">
        <v>0</v>
      </c>
      <c r="W118" s="20">
        <v>5</v>
      </c>
      <c r="X118" s="20">
        <v>0</v>
      </c>
      <c r="Y118" s="20">
        <v>1</v>
      </c>
      <c r="Z118" s="20">
        <v>3</v>
      </c>
      <c r="AA118" s="20">
        <f t="shared" si="9"/>
        <v>16</v>
      </c>
      <c r="AB118" s="20">
        <f t="shared" si="10"/>
        <v>1</v>
      </c>
      <c r="AC118" s="20">
        <f t="shared" si="11"/>
        <v>23</v>
      </c>
      <c r="AD118" s="29">
        <f t="shared" si="12"/>
        <v>-7</v>
      </c>
      <c r="AE118" s="24">
        <f t="shared" si="13"/>
        <v>2</v>
      </c>
      <c r="AF118" s="24">
        <f t="shared" si="14"/>
        <v>0.125</v>
      </c>
      <c r="AG118" s="67">
        <f t="shared" si="15"/>
        <v>2.875</v>
      </c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5"/>
      <c r="BR118" s="6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K118" s="3"/>
      <c r="CL118" s="4"/>
      <c r="CM118" s="4"/>
    </row>
    <row r="119" spans="1:91" ht="12.75">
      <c r="A119" s="56">
        <v>26</v>
      </c>
      <c r="B119" s="96" t="s">
        <v>20</v>
      </c>
      <c r="C119" s="97">
        <v>1</v>
      </c>
      <c r="D119" s="97">
        <v>0</v>
      </c>
      <c r="E119" s="97">
        <v>3</v>
      </c>
      <c r="F119" s="97">
        <v>1</v>
      </c>
      <c r="G119" s="97">
        <v>0</v>
      </c>
      <c r="H119" s="97">
        <v>3</v>
      </c>
      <c r="I119" s="97"/>
      <c r="J119" s="97"/>
      <c r="K119" s="97"/>
      <c r="L119" s="97">
        <v>2</v>
      </c>
      <c r="M119" s="97">
        <v>0</v>
      </c>
      <c r="N119" s="97">
        <v>2</v>
      </c>
      <c r="O119" s="97">
        <v>1</v>
      </c>
      <c r="P119" s="97">
        <v>0</v>
      </c>
      <c r="Q119" s="97">
        <v>3</v>
      </c>
      <c r="R119" s="97">
        <v>4</v>
      </c>
      <c r="S119" s="97">
        <v>0</v>
      </c>
      <c r="T119" s="97">
        <v>2</v>
      </c>
      <c r="U119" s="97">
        <v>2</v>
      </c>
      <c r="V119" s="97">
        <v>0</v>
      </c>
      <c r="W119" s="97">
        <v>4</v>
      </c>
      <c r="X119" s="97">
        <v>1</v>
      </c>
      <c r="Y119" s="97">
        <v>0</v>
      </c>
      <c r="Z119" s="97">
        <v>3</v>
      </c>
      <c r="AA119" s="20">
        <f t="shared" si="9"/>
        <v>12</v>
      </c>
      <c r="AB119" s="20">
        <f t="shared" si="10"/>
        <v>0</v>
      </c>
      <c r="AC119" s="20">
        <f t="shared" si="11"/>
        <v>20</v>
      </c>
      <c r="AD119" s="29">
        <f t="shared" si="12"/>
        <v>-8</v>
      </c>
      <c r="AE119" s="24">
        <f t="shared" si="13"/>
        <v>1.7142857142857142</v>
      </c>
      <c r="AF119" s="24">
        <f t="shared" si="14"/>
        <v>0</v>
      </c>
      <c r="AG119" s="67">
        <f t="shared" si="15"/>
        <v>2.857142857142857</v>
      </c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5"/>
      <c r="BR119" s="6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K119" s="3"/>
      <c r="CL119" s="4"/>
      <c r="CM119" s="4"/>
    </row>
    <row r="120" spans="1:91" ht="13.5" thickBot="1">
      <c r="A120" s="57">
        <v>27</v>
      </c>
      <c r="B120" s="58" t="s">
        <v>23</v>
      </c>
      <c r="C120" s="59">
        <v>0</v>
      </c>
      <c r="D120" s="59">
        <v>0</v>
      </c>
      <c r="E120" s="59">
        <v>4</v>
      </c>
      <c r="F120" s="59"/>
      <c r="G120" s="59"/>
      <c r="H120" s="59"/>
      <c r="I120" s="59">
        <v>2</v>
      </c>
      <c r="J120" s="59">
        <v>0</v>
      </c>
      <c r="K120" s="59">
        <v>3</v>
      </c>
      <c r="L120" s="59"/>
      <c r="M120" s="59"/>
      <c r="N120" s="59"/>
      <c r="O120" s="59">
        <v>1</v>
      </c>
      <c r="P120" s="59">
        <v>0</v>
      </c>
      <c r="Q120" s="59">
        <v>4</v>
      </c>
      <c r="R120" s="59"/>
      <c r="S120" s="59"/>
      <c r="T120" s="59"/>
      <c r="U120" s="59"/>
      <c r="V120" s="59"/>
      <c r="W120" s="59"/>
      <c r="X120" s="59"/>
      <c r="Y120" s="59"/>
      <c r="Z120" s="59"/>
      <c r="AA120" s="59">
        <f t="shared" si="9"/>
        <v>3</v>
      </c>
      <c r="AB120" s="59">
        <f t="shared" si="10"/>
        <v>0</v>
      </c>
      <c r="AC120" s="59">
        <f t="shared" si="11"/>
        <v>11</v>
      </c>
      <c r="AD120" s="68">
        <f t="shared" si="12"/>
        <v>-8</v>
      </c>
      <c r="AE120" s="69">
        <f t="shared" si="13"/>
        <v>1</v>
      </c>
      <c r="AF120" s="69">
        <f t="shared" si="14"/>
        <v>0</v>
      </c>
      <c r="AG120" s="70">
        <f t="shared" si="15"/>
        <v>3.6666666666666665</v>
      </c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5"/>
      <c r="BR120" s="6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K120" s="3"/>
      <c r="CL120" s="4"/>
      <c r="CM120" s="4"/>
    </row>
    <row r="121" ht="13.5" thickBot="1"/>
    <row r="122" spans="1:30" ht="12.75">
      <c r="A122" s="51" t="s">
        <v>0</v>
      </c>
      <c r="B122" s="52" t="s">
        <v>1</v>
      </c>
      <c r="C122" s="153" t="s">
        <v>35</v>
      </c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5"/>
      <c r="AA122" s="64" t="s">
        <v>36</v>
      </c>
      <c r="AB122" s="64" t="s">
        <v>37</v>
      </c>
      <c r="AC122" s="64" t="s">
        <v>38</v>
      </c>
      <c r="AD122" s="53"/>
    </row>
    <row r="123" spans="1:30" ht="80.25" customHeight="1">
      <c r="A123" s="151" t="s">
        <v>0</v>
      </c>
      <c r="B123" s="152" t="s">
        <v>1</v>
      </c>
      <c r="C123" s="143" t="s">
        <v>4</v>
      </c>
      <c r="D123" s="143"/>
      <c r="E123" s="143"/>
      <c r="F123" s="143" t="s">
        <v>5</v>
      </c>
      <c r="G123" s="143"/>
      <c r="H123" s="143"/>
      <c r="I123" s="142" t="s">
        <v>6</v>
      </c>
      <c r="J123" s="142"/>
      <c r="K123" s="142"/>
      <c r="L123" s="143" t="s">
        <v>7</v>
      </c>
      <c r="M123" s="143"/>
      <c r="N123" s="143"/>
      <c r="O123" s="148" t="s">
        <v>8</v>
      </c>
      <c r="P123" s="149"/>
      <c r="Q123" s="150"/>
      <c r="R123" s="142" t="s">
        <v>9</v>
      </c>
      <c r="S123" s="142"/>
      <c r="T123" s="142"/>
      <c r="U123" s="143" t="s">
        <v>10</v>
      </c>
      <c r="V123" s="143"/>
      <c r="W123" s="143"/>
      <c r="X123" s="142" t="s">
        <v>11</v>
      </c>
      <c r="Y123" s="142"/>
      <c r="Z123" s="142"/>
      <c r="AA123" s="146" t="s">
        <v>12</v>
      </c>
      <c r="AB123" s="146"/>
      <c r="AC123" s="146"/>
      <c r="AD123" s="61" t="s">
        <v>302</v>
      </c>
    </row>
    <row r="124" spans="1:35" ht="12.75">
      <c r="A124" s="151"/>
      <c r="B124" s="152"/>
      <c r="C124" s="20" t="s">
        <v>39</v>
      </c>
      <c r="D124" s="20" t="s">
        <v>40</v>
      </c>
      <c r="E124" s="25" t="s">
        <v>41</v>
      </c>
      <c r="F124" s="20" t="s">
        <v>39</v>
      </c>
      <c r="G124" s="20" t="s">
        <v>40</v>
      </c>
      <c r="H124" s="25" t="s">
        <v>41</v>
      </c>
      <c r="I124" s="20" t="s">
        <v>39</v>
      </c>
      <c r="J124" s="20" t="s">
        <v>40</v>
      </c>
      <c r="K124" s="25" t="s">
        <v>41</v>
      </c>
      <c r="L124" s="20" t="s">
        <v>39</v>
      </c>
      <c r="M124" s="20" t="s">
        <v>40</v>
      </c>
      <c r="N124" s="25" t="s">
        <v>41</v>
      </c>
      <c r="O124" s="20" t="s">
        <v>39</v>
      </c>
      <c r="P124" s="20" t="s">
        <v>40</v>
      </c>
      <c r="Q124" s="25" t="s">
        <v>41</v>
      </c>
      <c r="R124" s="20" t="s">
        <v>39</v>
      </c>
      <c r="S124" s="20" t="s">
        <v>40</v>
      </c>
      <c r="T124" s="25" t="s">
        <v>41</v>
      </c>
      <c r="U124" s="20" t="s">
        <v>39</v>
      </c>
      <c r="V124" s="20" t="s">
        <v>40</v>
      </c>
      <c r="W124" s="20" t="s">
        <v>41</v>
      </c>
      <c r="X124" s="20" t="s">
        <v>39</v>
      </c>
      <c r="Y124" s="20" t="s">
        <v>40</v>
      </c>
      <c r="Z124" s="25" t="s">
        <v>41</v>
      </c>
      <c r="AA124" s="20" t="s">
        <v>39</v>
      </c>
      <c r="AB124" s="20" t="s">
        <v>40</v>
      </c>
      <c r="AC124" s="20" t="s">
        <v>41</v>
      </c>
      <c r="AD124" s="66"/>
      <c r="AI124" s="7"/>
    </row>
    <row r="125" spans="1:32" ht="12.75">
      <c r="A125" s="56">
        <v>1</v>
      </c>
      <c r="B125" s="21" t="s">
        <v>14</v>
      </c>
      <c r="C125" s="20">
        <v>1441</v>
      </c>
      <c r="D125" s="20">
        <v>641</v>
      </c>
      <c r="E125" s="29">
        <v>800</v>
      </c>
      <c r="F125" s="20">
        <v>1030</v>
      </c>
      <c r="G125" s="20">
        <v>763</v>
      </c>
      <c r="H125" s="29">
        <v>267</v>
      </c>
      <c r="I125" s="20">
        <v>1076</v>
      </c>
      <c r="J125" s="20">
        <v>811</v>
      </c>
      <c r="K125" s="29">
        <v>265</v>
      </c>
      <c r="L125" s="20">
        <v>222</v>
      </c>
      <c r="M125" s="20">
        <v>195</v>
      </c>
      <c r="N125" s="29">
        <v>27</v>
      </c>
      <c r="O125" s="20">
        <v>391</v>
      </c>
      <c r="P125" s="20">
        <v>300</v>
      </c>
      <c r="Q125" s="29">
        <v>91</v>
      </c>
      <c r="R125" s="25">
        <v>1765</v>
      </c>
      <c r="S125" s="25">
        <v>448</v>
      </c>
      <c r="T125" s="29">
        <v>1317</v>
      </c>
      <c r="U125" s="20">
        <v>676</v>
      </c>
      <c r="V125" s="20">
        <v>382</v>
      </c>
      <c r="W125" s="29">
        <v>294</v>
      </c>
      <c r="X125" s="20">
        <v>810</v>
      </c>
      <c r="Y125" s="20">
        <v>457</v>
      </c>
      <c r="Z125" s="29">
        <v>353</v>
      </c>
      <c r="AA125" s="20">
        <f aca="true" t="shared" si="16" ref="AA125:AA151">C125+F125+I125+L125+O125+R125+U125+X125</f>
        <v>7411</v>
      </c>
      <c r="AB125" s="20">
        <f aca="true" t="shared" si="17" ref="AB125:AB151">D125+G125+J125+M125+P125+S125+V125+Y125</f>
        <v>3997</v>
      </c>
      <c r="AC125" s="29">
        <f aca="true" t="shared" si="18" ref="AC125:AC151">E125+H125+K125+N125+Q125+T125+W125+Z125</f>
        <v>3414</v>
      </c>
      <c r="AD125" s="71">
        <f aca="true" t="shared" si="19" ref="AD125:AD151">AA125/$AA$152</f>
        <v>0.19777961623655627</v>
      </c>
      <c r="AF125" s="129"/>
    </row>
    <row r="126" spans="1:83" ht="12.75">
      <c r="A126" s="56">
        <v>2</v>
      </c>
      <c r="B126" s="21" t="s">
        <v>16</v>
      </c>
      <c r="C126" s="20">
        <v>1068</v>
      </c>
      <c r="D126" s="20">
        <v>369</v>
      </c>
      <c r="E126" s="29">
        <v>699</v>
      </c>
      <c r="F126" s="20">
        <v>278</v>
      </c>
      <c r="G126" s="20">
        <v>526</v>
      </c>
      <c r="H126" s="29">
        <v>-248</v>
      </c>
      <c r="I126" s="20"/>
      <c r="J126" s="20"/>
      <c r="K126" s="29"/>
      <c r="L126" s="20">
        <v>1081</v>
      </c>
      <c r="M126" s="20">
        <v>459</v>
      </c>
      <c r="N126" s="29">
        <v>622</v>
      </c>
      <c r="O126" s="20">
        <v>1031</v>
      </c>
      <c r="P126" s="20">
        <v>487</v>
      </c>
      <c r="Q126" s="29">
        <v>544</v>
      </c>
      <c r="R126" s="25">
        <v>151</v>
      </c>
      <c r="S126" s="25">
        <v>221</v>
      </c>
      <c r="T126" s="29">
        <v>-70</v>
      </c>
      <c r="U126" s="20">
        <v>565</v>
      </c>
      <c r="V126" s="20">
        <v>553</v>
      </c>
      <c r="W126" s="29">
        <v>12</v>
      </c>
      <c r="X126" s="20">
        <v>291</v>
      </c>
      <c r="Y126" s="20">
        <v>243</v>
      </c>
      <c r="Z126" s="29">
        <v>48</v>
      </c>
      <c r="AA126" s="20">
        <f t="shared" si="16"/>
        <v>4465</v>
      </c>
      <c r="AB126" s="20">
        <f t="shared" si="17"/>
        <v>2858</v>
      </c>
      <c r="AC126" s="29">
        <f t="shared" si="18"/>
        <v>1607</v>
      </c>
      <c r="AD126" s="71">
        <f t="shared" si="19"/>
        <v>0.1191588161511569</v>
      </c>
      <c r="AF126" s="129"/>
      <c r="BF126" s="3"/>
      <c r="BH126" s="4"/>
      <c r="BJ126" s="4"/>
      <c r="BK126" s="8"/>
      <c r="BL126" s="4"/>
      <c r="CE126" s="3"/>
    </row>
    <row r="127" spans="1:83" ht="12.75">
      <c r="A127" s="56">
        <v>3</v>
      </c>
      <c r="B127" s="96" t="s">
        <v>22</v>
      </c>
      <c r="C127" s="20">
        <v>328</v>
      </c>
      <c r="D127" s="20">
        <v>304</v>
      </c>
      <c r="E127" s="29">
        <v>24</v>
      </c>
      <c r="F127" s="20">
        <v>1104</v>
      </c>
      <c r="G127" s="20">
        <v>905</v>
      </c>
      <c r="H127" s="29">
        <v>199</v>
      </c>
      <c r="I127" s="20">
        <v>868</v>
      </c>
      <c r="J127" s="20">
        <v>660</v>
      </c>
      <c r="K127" s="29">
        <v>208</v>
      </c>
      <c r="L127" s="20">
        <v>245</v>
      </c>
      <c r="M127" s="20">
        <f>295-36</f>
        <v>259</v>
      </c>
      <c r="N127" s="29">
        <v>-14</v>
      </c>
      <c r="O127" s="20">
        <v>908</v>
      </c>
      <c r="P127" s="20">
        <v>917</v>
      </c>
      <c r="Q127" s="29">
        <v>-9</v>
      </c>
      <c r="R127" s="25">
        <v>277</v>
      </c>
      <c r="S127" s="25">
        <v>275</v>
      </c>
      <c r="T127" s="29">
        <v>2</v>
      </c>
      <c r="U127" s="20">
        <v>709</v>
      </c>
      <c r="V127" s="20">
        <v>112</v>
      </c>
      <c r="W127" s="29">
        <v>597</v>
      </c>
      <c r="X127" s="20">
        <v>669</v>
      </c>
      <c r="Y127" s="20">
        <v>426</v>
      </c>
      <c r="Z127" s="29">
        <v>243</v>
      </c>
      <c r="AA127" s="20">
        <f t="shared" si="16"/>
        <v>5108</v>
      </c>
      <c r="AB127" s="20">
        <f t="shared" si="17"/>
        <v>3858</v>
      </c>
      <c r="AC127" s="29">
        <f t="shared" si="18"/>
        <v>1250</v>
      </c>
      <c r="AD127" s="71">
        <f t="shared" si="19"/>
        <v>0.13631875316911746</v>
      </c>
      <c r="AF127" s="129"/>
      <c r="BF127" s="3"/>
      <c r="BH127" s="4"/>
      <c r="BJ127" s="4"/>
      <c r="BK127" s="8"/>
      <c r="BL127" s="4"/>
      <c r="CE127" s="3"/>
    </row>
    <row r="128" spans="1:83" ht="12.75">
      <c r="A128" s="56">
        <v>4</v>
      </c>
      <c r="B128" s="96" t="s">
        <v>19</v>
      </c>
      <c r="C128" s="20">
        <v>364</v>
      </c>
      <c r="D128" s="20">
        <v>421</v>
      </c>
      <c r="E128" s="29">
        <v>-57</v>
      </c>
      <c r="F128" s="20">
        <v>999</v>
      </c>
      <c r="G128" s="20">
        <v>621</v>
      </c>
      <c r="H128" s="29">
        <v>378</v>
      </c>
      <c r="I128" s="20">
        <v>615</v>
      </c>
      <c r="J128" s="20">
        <v>316</v>
      </c>
      <c r="K128" s="29">
        <v>299</v>
      </c>
      <c r="L128" s="20">
        <v>467</v>
      </c>
      <c r="M128" s="20">
        <v>416</v>
      </c>
      <c r="N128" s="29">
        <v>51</v>
      </c>
      <c r="O128" s="20">
        <v>894</v>
      </c>
      <c r="P128" s="20">
        <v>607</v>
      </c>
      <c r="Q128" s="29">
        <v>287</v>
      </c>
      <c r="R128" s="25"/>
      <c r="S128" s="25"/>
      <c r="T128" s="29"/>
      <c r="U128" s="20"/>
      <c r="V128" s="20"/>
      <c r="W128" s="29"/>
      <c r="X128" s="20"/>
      <c r="Y128" s="20"/>
      <c r="Z128" s="29"/>
      <c r="AA128" s="20">
        <f t="shared" si="16"/>
        <v>3339</v>
      </c>
      <c r="AB128" s="20">
        <f t="shared" si="17"/>
        <v>2381</v>
      </c>
      <c r="AC128" s="29">
        <f t="shared" si="18"/>
        <v>958</v>
      </c>
      <c r="AD128" s="71">
        <f t="shared" si="19"/>
        <v>0.0891089108910891</v>
      </c>
      <c r="AF128" s="129"/>
      <c r="BF128" s="3"/>
      <c r="BH128" s="4"/>
      <c r="BJ128" s="4"/>
      <c r="BK128" s="8"/>
      <c r="BL128" s="4"/>
      <c r="CE128" s="3"/>
    </row>
    <row r="129" spans="1:83" ht="12.75">
      <c r="A129" s="56">
        <v>5</v>
      </c>
      <c r="B129" s="96" t="s">
        <v>185</v>
      </c>
      <c r="C129" s="20"/>
      <c r="D129" s="20"/>
      <c r="E129" s="29"/>
      <c r="F129" s="20">
        <v>1069</v>
      </c>
      <c r="G129" s="20">
        <v>795</v>
      </c>
      <c r="H129" s="29">
        <v>274</v>
      </c>
      <c r="I129" s="20">
        <v>662</v>
      </c>
      <c r="J129" s="20">
        <v>495</v>
      </c>
      <c r="K129" s="29">
        <v>167</v>
      </c>
      <c r="L129" s="20">
        <v>651</v>
      </c>
      <c r="M129" s="20">
        <v>204</v>
      </c>
      <c r="N129" s="29">
        <v>447</v>
      </c>
      <c r="O129" s="20"/>
      <c r="P129" s="20"/>
      <c r="Q129" s="29"/>
      <c r="R129" s="25"/>
      <c r="S129" s="25"/>
      <c r="T129" s="29"/>
      <c r="U129" s="20"/>
      <c r="V129" s="20"/>
      <c r="W129" s="29"/>
      <c r="X129" s="20"/>
      <c r="Y129" s="20"/>
      <c r="Z129" s="29"/>
      <c r="AA129" s="20">
        <f t="shared" si="16"/>
        <v>2382</v>
      </c>
      <c r="AB129" s="20">
        <f t="shared" si="17"/>
        <v>1494</v>
      </c>
      <c r="AC129" s="29">
        <f t="shared" si="18"/>
        <v>888</v>
      </c>
      <c r="AD129" s="71">
        <f t="shared" si="19"/>
        <v>0.0635691601505164</v>
      </c>
      <c r="AF129" s="129"/>
      <c r="BF129" s="3"/>
      <c r="BH129" s="4"/>
      <c r="BJ129" s="4"/>
      <c r="BK129" s="8"/>
      <c r="BL129" s="4"/>
      <c r="CE129" s="3"/>
    </row>
    <row r="130" spans="1:83" ht="12.75">
      <c r="A130" s="56">
        <v>6</v>
      </c>
      <c r="B130" s="96" t="s">
        <v>225</v>
      </c>
      <c r="C130" s="20"/>
      <c r="D130" s="20"/>
      <c r="E130" s="29"/>
      <c r="F130" s="20"/>
      <c r="G130" s="20"/>
      <c r="H130" s="29"/>
      <c r="I130" s="20">
        <v>794</v>
      </c>
      <c r="J130" s="20">
        <v>618</v>
      </c>
      <c r="K130" s="29">
        <v>176</v>
      </c>
      <c r="L130" s="20"/>
      <c r="M130" s="20"/>
      <c r="N130" s="29"/>
      <c r="O130" s="20"/>
      <c r="P130" s="20"/>
      <c r="Q130" s="29"/>
      <c r="R130" s="25"/>
      <c r="S130" s="25"/>
      <c r="T130" s="29"/>
      <c r="U130" s="20"/>
      <c r="V130" s="20"/>
      <c r="W130" s="29"/>
      <c r="X130" s="20"/>
      <c r="Y130" s="20"/>
      <c r="Z130" s="29"/>
      <c r="AA130" s="20">
        <f t="shared" si="16"/>
        <v>794</v>
      </c>
      <c r="AB130" s="20">
        <f t="shared" si="17"/>
        <v>618</v>
      </c>
      <c r="AC130" s="29">
        <f t="shared" si="18"/>
        <v>176</v>
      </c>
      <c r="AD130" s="71">
        <f t="shared" si="19"/>
        <v>0.021189720050172133</v>
      </c>
      <c r="AF130" s="129"/>
      <c r="BF130" s="3"/>
      <c r="BH130" s="4"/>
      <c r="BJ130" s="4"/>
      <c r="BK130" s="8"/>
      <c r="BL130" s="4"/>
      <c r="CE130" s="3"/>
    </row>
    <row r="131" spans="1:83" ht="12.75">
      <c r="A131" s="56">
        <v>7</v>
      </c>
      <c r="B131" s="96" t="s">
        <v>158</v>
      </c>
      <c r="C131" s="20"/>
      <c r="D131" s="20"/>
      <c r="E131" s="29"/>
      <c r="F131" s="20"/>
      <c r="G131" s="20"/>
      <c r="H131" s="29"/>
      <c r="I131" s="20">
        <v>375</v>
      </c>
      <c r="J131" s="20">
        <v>281</v>
      </c>
      <c r="K131" s="29">
        <v>94</v>
      </c>
      <c r="L131" s="20"/>
      <c r="M131" s="20"/>
      <c r="N131" s="29"/>
      <c r="O131" s="20"/>
      <c r="P131" s="20"/>
      <c r="Q131" s="29"/>
      <c r="R131" s="25"/>
      <c r="S131" s="25"/>
      <c r="T131" s="29"/>
      <c r="U131" s="20"/>
      <c r="V131" s="20"/>
      <c r="W131" s="29"/>
      <c r="X131" s="20"/>
      <c r="Y131" s="20"/>
      <c r="Z131" s="29"/>
      <c r="AA131" s="20">
        <f t="shared" si="16"/>
        <v>375</v>
      </c>
      <c r="AB131" s="20">
        <f t="shared" si="17"/>
        <v>281</v>
      </c>
      <c r="AC131" s="29">
        <f t="shared" si="18"/>
        <v>94</v>
      </c>
      <c r="AD131" s="71">
        <f t="shared" si="19"/>
        <v>0.010007739318406234</v>
      </c>
      <c r="AF131" s="129"/>
      <c r="BF131" s="3"/>
      <c r="BH131" s="4"/>
      <c r="BJ131" s="4"/>
      <c r="BK131" s="8"/>
      <c r="BL131" s="4"/>
      <c r="CE131" s="3"/>
    </row>
    <row r="132" spans="1:83" ht="12.75">
      <c r="A132" s="56">
        <v>8</v>
      </c>
      <c r="B132" s="96" t="s">
        <v>18</v>
      </c>
      <c r="C132" s="20">
        <v>438</v>
      </c>
      <c r="D132" s="20">
        <v>270</v>
      </c>
      <c r="E132" s="29">
        <v>168</v>
      </c>
      <c r="F132" s="20">
        <v>285</v>
      </c>
      <c r="G132" s="20">
        <v>383</v>
      </c>
      <c r="H132" s="29">
        <v>-98</v>
      </c>
      <c r="I132" s="20"/>
      <c r="J132" s="20"/>
      <c r="K132" s="29"/>
      <c r="L132" s="20"/>
      <c r="M132" s="20"/>
      <c r="N132" s="29"/>
      <c r="O132" s="20">
        <v>890</v>
      </c>
      <c r="P132" s="20">
        <v>500</v>
      </c>
      <c r="Q132" s="29">
        <v>390</v>
      </c>
      <c r="R132" s="25">
        <v>254</v>
      </c>
      <c r="S132" s="25">
        <v>380</v>
      </c>
      <c r="T132" s="29">
        <v>-126</v>
      </c>
      <c r="U132" s="20">
        <v>128</v>
      </c>
      <c r="V132" s="20">
        <v>490</v>
      </c>
      <c r="W132" s="29">
        <v>-362</v>
      </c>
      <c r="X132" s="20">
        <v>588</v>
      </c>
      <c r="Y132" s="20">
        <v>486</v>
      </c>
      <c r="Z132" s="29">
        <v>102</v>
      </c>
      <c r="AA132" s="20">
        <f t="shared" si="16"/>
        <v>2583</v>
      </c>
      <c r="AB132" s="20">
        <f t="shared" si="17"/>
        <v>2509</v>
      </c>
      <c r="AC132" s="29">
        <f t="shared" si="18"/>
        <v>74</v>
      </c>
      <c r="AD132" s="71">
        <f t="shared" si="19"/>
        <v>0.06893330842518214</v>
      </c>
      <c r="AF132" s="129"/>
      <c r="BF132" s="3"/>
      <c r="BH132" s="4"/>
      <c r="BJ132" s="4"/>
      <c r="BK132" s="8"/>
      <c r="BL132" s="4"/>
      <c r="CE132" s="3"/>
    </row>
    <row r="133" spans="1:83" ht="12" customHeight="1">
      <c r="A133" s="56">
        <v>9</v>
      </c>
      <c r="B133" s="96" t="s">
        <v>222</v>
      </c>
      <c r="C133" s="20"/>
      <c r="D133" s="20"/>
      <c r="E133" s="29"/>
      <c r="F133" s="20"/>
      <c r="G133" s="20"/>
      <c r="H133" s="29"/>
      <c r="I133" s="20">
        <v>124</v>
      </c>
      <c r="J133" s="20">
        <v>125</v>
      </c>
      <c r="K133" s="29">
        <v>-1</v>
      </c>
      <c r="L133" s="20"/>
      <c r="M133" s="20"/>
      <c r="N133" s="29"/>
      <c r="O133" s="20"/>
      <c r="P133" s="20"/>
      <c r="Q133" s="29"/>
      <c r="R133" s="25"/>
      <c r="S133" s="25"/>
      <c r="T133" s="29"/>
      <c r="U133" s="20"/>
      <c r="V133" s="20"/>
      <c r="W133" s="29"/>
      <c r="X133" s="20"/>
      <c r="Y133" s="20"/>
      <c r="Z133" s="29"/>
      <c r="AA133" s="20">
        <f t="shared" si="16"/>
        <v>124</v>
      </c>
      <c r="AB133" s="20">
        <f t="shared" si="17"/>
        <v>125</v>
      </c>
      <c r="AC133" s="29">
        <f t="shared" si="18"/>
        <v>-1</v>
      </c>
      <c r="AD133" s="71">
        <f t="shared" si="19"/>
        <v>0.003309225801286328</v>
      </c>
      <c r="AF133" s="129"/>
      <c r="BF133" s="3"/>
      <c r="BH133" s="4"/>
      <c r="BJ133" s="4"/>
      <c r="BK133" s="8"/>
      <c r="BL133" s="4"/>
      <c r="CE133" s="3"/>
    </row>
    <row r="134" spans="1:83" ht="12.75">
      <c r="A134" s="56">
        <v>10</v>
      </c>
      <c r="B134" s="96" t="s">
        <v>306</v>
      </c>
      <c r="C134" s="20"/>
      <c r="D134" s="20"/>
      <c r="E134" s="29"/>
      <c r="F134" s="20"/>
      <c r="G134" s="20"/>
      <c r="H134" s="29"/>
      <c r="I134" s="20"/>
      <c r="J134" s="20"/>
      <c r="K134" s="29"/>
      <c r="L134" s="20"/>
      <c r="M134" s="20"/>
      <c r="N134" s="29"/>
      <c r="O134" s="20"/>
      <c r="P134" s="20"/>
      <c r="Q134" s="29"/>
      <c r="R134" s="25"/>
      <c r="S134" s="25"/>
      <c r="T134" s="29"/>
      <c r="U134" s="20"/>
      <c r="V134" s="20"/>
      <c r="W134" s="29"/>
      <c r="X134" s="20">
        <v>297</v>
      </c>
      <c r="Y134" s="20">
        <v>321</v>
      </c>
      <c r="Z134" s="29">
        <v>-24</v>
      </c>
      <c r="AA134" s="20">
        <f t="shared" si="16"/>
        <v>297</v>
      </c>
      <c r="AB134" s="20">
        <f t="shared" si="17"/>
        <v>321</v>
      </c>
      <c r="AC134" s="29">
        <f t="shared" si="18"/>
        <v>-24</v>
      </c>
      <c r="AD134" s="71">
        <f t="shared" si="19"/>
        <v>0.007926129540177738</v>
      </c>
      <c r="AF134" s="129"/>
      <c r="BF134" s="3"/>
      <c r="BH134" s="4"/>
      <c r="BJ134" s="4"/>
      <c r="BK134" s="8"/>
      <c r="BL134" s="4"/>
      <c r="CE134" s="3"/>
    </row>
    <row r="135" spans="1:83" ht="12.75">
      <c r="A135" s="56">
        <v>11</v>
      </c>
      <c r="B135" s="96" t="s">
        <v>288</v>
      </c>
      <c r="C135" s="20"/>
      <c r="D135" s="20"/>
      <c r="E135" s="29"/>
      <c r="F135" s="20"/>
      <c r="G135" s="20"/>
      <c r="H135" s="29"/>
      <c r="I135" s="20"/>
      <c r="J135" s="20"/>
      <c r="K135" s="29"/>
      <c r="L135" s="20"/>
      <c r="M135" s="20"/>
      <c r="N135" s="29"/>
      <c r="O135" s="20"/>
      <c r="P135" s="20"/>
      <c r="Q135" s="29"/>
      <c r="R135" s="25">
        <v>225</v>
      </c>
      <c r="S135" s="25">
        <v>291</v>
      </c>
      <c r="T135" s="29">
        <v>-66</v>
      </c>
      <c r="U135" s="20"/>
      <c r="V135" s="20"/>
      <c r="W135" s="29"/>
      <c r="X135" s="20"/>
      <c r="Y135" s="20"/>
      <c r="Z135" s="29"/>
      <c r="AA135" s="20">
        <f t="shared" si="16"/>
        <v>225</v>
      </c>
      <c r="AB135" s="20">
        <f t="shared" si="17"/>
        <v>291</v>
      </c>
      <c r="AC135" s="29">
        <f t="shared" si="18"/>
        <v>-66</v>
      </c>
      <c r="AD135" s="71">
        <f t="shared" si="19"/>
        <v>0.0060046435910437405</v>
      </c>
      <c r="AF135" s="129"/>
      <c r="BF135" s="3"/>
      <c r="BH135" s="4"/>
      <c r="BJ135" s="4"/>
      <c r="BK135" s="8"/>
      <c r="BL135" s="4"/>
      <c r="CE135" s="3"/>
    </row>
    <row r="136" spans="1:83" ht="12.75">
      <c r="A136" s="56">
        <v>12</v>
      </c>
      <c r="B136" s="21" t="s">
        <v>218</v>
      </c>
      <c r="C136" s="20"/>
      <c r="D136" s="20"/>
      <c r="E136" s="29"/>
      <c r="F136" s="20"/>
      <c r="G136" s="20"/>
      <c r="H136" s="29"/>
      <c r="I136" s="20">
        <v>58</v>
      </c>
      <c r="J136" s="20">
        <v>143</v>
      </c>
      <c r="K136" s="29">
        <v>-85</v>
      </c>
      <c r="L136" s="20"/>
      <c r="M136" s="20"/>
      <c r="N136" s="29"/>
      <c r="O136" s="20"/>
      <c r="P136" s="20"/>
      <c r="Q136" s="29"/>
      <c r="R136" s="25"/>
      <c r="S136" s="25"/>
      <c r="T136" s="29"/>
      <c r="U136" s="20"/>
      <c r="V136" s="20"/>
      <c r="W136" s="29"/>
      <c r="X136" s="20"/>
      <c r="Y136" s="20"/>
      <c r="Z136" s="29"/>
      <c r="AA136" s="20">
        <f t="shared" si="16"/>
        <v>58</v>
      </c>
      <c r="AB136" s="20">
        <f t="shared" si="17"/>
        <v>143</v>
      </c>
      <c r="AC136" s="29">
        <f t="shared" si="18"/>
        <v>-85</v>
      </c>
      <c r="AD136" s="71">
        <f t="shared" si="19"/>
        <v>0.0015478636812468309</v>
      </c>
      <c r="AF136" s="129"/>
      <c r="BF136" s="3"/>
      <c r="BH136" s="4"/>
      <c r="BJ136" s="4"/>
      <c r="BK136" s="8"/>
      <c r="BL136" s="4"/>
      <c r="CE136" s="3"/>
    </row>
    <row r="137" spans="1:64" ht="12.75">
      <c r="A137" s="56">
        <v>13</v>
      </c>
      <c r="B137" s="21" t="s">
        <v>221</v>
      </c>
      <c r="C137" s="20"/>
      <c r="D137" s="20"/>
      <c r="E137" s="29"/>
      <c r="F137" s="20"/>
      <c r="G137" s="20"/>
      <c r="H137" s="29"/>
      <c r="I137" s="20">
        <v>122</v>
      </c>
      <c r="J137" s="20">
        <v>243</v>
      </c>
      <c r="K137" s="29">
        <v>-121</v>
      </c>
      <c r="L137" s="20"/>
      <c r="M137" s="20"/>
      <c r="N137" s="29"/>
      <c r="O137" s="20"/>
      <c r="P137" s="20"/>
      <c r="Q137" s="29"/>
      <c r="R137" s="25"/>
      <c r="S137" s="25"/>
      <c r="T137" s="29"/>
      <c r="U137" s="20"/>
      <c r="V137" s="20"/>
      <c r="W137" s="29"/>
      <c r="X137" s="20"/>
      <c r="Y137" s="20"/>
      <c r="Z137" s="29"/>
      <c r="AA137" s="20">
        <f t="shared" si="16"/>
        <v>122</v>
      </c>
      <c r="AB137" s="20">
        <f t="shared" si="17"/>
        <v>243</v>
      </c>
      <c r="AC137" s="29">
        <f t="shared" si="18"/>
        <v>-121</v>
      </c>
      <c r="AD137" s="71">
        <f t="shared" si="19"/>
        <v>0.0032558511915881617</v>
      </c>
      <c r="AF137" s="129"/>
      <c r="BF137" s="3"/>
      <c r="BH137" s="4"/>
      <c r="BJ137" s="4"/>
      <c r="BK137" s="8"/>
      <c r="BL137" s="4"/>
    </row>
    <row r="138" spans="1:83" ht="12.75">
      <c r="A138" s="56">
        <v>14</v>
      </c>
      <c r="B138" s="21" t="s">
        <v>305</v>
      </c>
      <c r="C138" s="20"/>
      <c r="D138" s="20"/>
      <c r="E138" s="29"/>
      <c r="F138" s="20"/>
      <c r="G138" s="20"/>
      <c r="H138" s="29"/>
      <c r="I138" s="20"/>
      <c r="J138" s="20"/>
      <c r="K138" s="29"/>
      <c r="L138" s="20"/>
      <c r="M138" s="20"/>
      <c r="N138" s="29"/>
      <c r="O138" s="20"/>
      <c r="P138" s="20"/>
      <c r="Q138" s="29"/>
      <c r="R138" s="25"/>
      <c r="S138" s="25"/>
      <c r="T138" s="29"/>
      <c r="U138" s="20"/>
      <c r="V138" s="20"/>
      <c r="W138" s="29"/>
      <c r="X138" s="20">
        <v>257</v>
      </c>
      <c r="Y138" s="20">
        <v>379</v>
      </c>
      <c r="Z138" s="29">
        <v>-122</v>
      </c>
      <c r="AA138" s="20">
        <f t="shared" si="16"/>
        <v>257</v>
      </c>
      <c r="AB138" s="20">
        <f t="shared" si="17"/>
        <v>379</v>
      </c>
      <c r="AC138" s="29">
        <f t="shared" si="18"/>
        <v>-122</v>
      </c>
      <c r="AD138" s="71">
        <f t="shared" si="19"/>
        <v>0.006858637346214406</v>
      </c>
      <c r="AF138" s="129"/>
      <c r="BF138" s="3"/>
      <c r="BH138" s="4"/>
      <c r="BJ138" s="4"/>
      <c r="BK138" s="8"/>
      <c r="BL138" s="4"/>
      <c r="CE138" s="3"/>
    </row>
    <row r="139" spans="1:64" ht="12.75">
      <c r="A139" s="56">
        <v>15</v>
      </c>
      <c r="B139" s="21" t="s">
        <v>223</v>
      </c>
      <c r="C139" s="20"/>
      <c r="D139" s="20"/>
      <c r="E139" s="29"/>
      <c r="F139" s="20"/>
      <c r="G139" s="20"/>
      <c r="H139" s="29"/>
      <c r="I139" s="20">
        <v>206</v>
      </c>
      <c r="J139" s="20">
        <v>330</v>
      </c>
      <c r="K139" s="29">
        <v>-124</v>
      </c>
      <c r="L139" s="20"/>
      <c r="M139" s="20"/>
      <c r="N139" s="29"/>
      <c r="O139" s="20"/>
      <c r="P139" s="20"/>
      <c r="Q139" s="29"/>
      <c r="R139" s="25"/>
      <c r="S139" s="25"/>
      <c r="T139" s="29"/>
      <c r="U139" s="20"/>
      <c r="V139" s="20"/>
      <c r="W139" s="29"/>
      <c r="X139" s="20"/>
      <c r="Y139" s="20"/>
      <c r="Z139" s="29"/>
      <c r="AA139" s="20">
        <f t="shared" si="16"/>
        <v>206</v>
      </c>
      <c r="AB139" s="20">
        <f t="shared" si="17"/>
        <v>330</v>
      </c>
      <c r="AC139" s="29">
        <f t="shared" si="18"/>
        <v>-124</v>
      </c>
      <c r="AD139" s="71">
        <f t="shared" si="19"/>
        <v>0.005497584798911158</v>
      </c>
      <c r="AF139" s="129"/>
      <c r="BF139" s="3"/>
      <c r="BH139" s="4"/>
      <c r="BJ139" s="4"/>
      <c r="BK139" s="8"/>
      <c r="BL139" s="4"/>
    </row>
    <row r="140" spans="1:64" ht="12.75">
      <c r="A140" s="56">
        <v>16</v>
      </c>
      <c r="B140" s="21" t="s">
        <v>220</v>
      </c>
      <c r="C140" s="20"/>
      <c r="D140" s="20"/>
      <c r="E140" s="29"/>
      <c r="F140" s="20"/>
      <c r="G140" s="20"/>
      <c r="H140" s="29"/>
      <c r="I140" s="20">
        <v>58</v>
      </c>
      <c r="J140" s="20">
        <v>291</v>
      </c>
      <c r="K140" s="29">
        <v>-233</v>
      </c>
      <c r="L140" s="20"/>
      <c r="M140" s="20"/>
      <c r="N140" s="29"/>
      <c r="O140" s="20"/>
      <c r="P140" s="20"/>
      <c r="Q140" s="29"/>
      <c r="R140" s="25"/>
      <c r="S140" s="25"/>
      <c r="T140" s="29"/>
      <c r="U140" s="20"/>
      <c r="V140" s="20"/>
      <c r="W140" s="29"/>
      <c r="X140" s="20"/>
      <c r="Y140" s="20"/>
      <c r="Z140" s="29"/>
      <c r="AA140" s="20">
        <f t="shared" si="16"/>
        <v>58</v>
      </c>
      <c r="AB140" s="20">
        <f t="shared" si="17"/>
        <v>291</v>
      </c>
      <c r="AC140" s="29">
        <f t="shared" si="18"/>
        <v>-233</v>
      </c>
      <c r="AD140" s="71">
        <f t="shared" si="19"/>
        <v>0.0015478636812468309</v>
      </c>
      <c r="AF140" s="129"/>
      <c r="BF140" s="9"/>
      <c r="BH140" s="4"/>
      <c r="BJ140" s="4"/>
      <c r="BK140" s="8"/>
      <c r="BL140" s="4"/>
    </row>
    <row r="141" spans="1:64" ht="12.75">
      <c r="A141" s="56">
        <v>17</v>
      </c>
      <c r="B141" s="21" t="s">
        <v>289</v>
      </c>
      <c r="C141" s="20"/>
      <c r="D141" s="20"/>
      <c r="E141" s="29"/>
      <c r="F141" s="20"/>
      <c r="G141" s="20"/>
      <c r="H141" s="29"/>
      <c r="I141" s="20"/>
      <c r="J141" s="20"/>
      <c r="K141" s="29"/>
      <c r="L141" s="20"/>
      <c r="M141" s="20"/>
      <c r="N141" s="29"/>
      <c r="O141" s="20"/>
      <c r="P141" s="20"/>
      <c r="Q141" s="29"/>
      <c r="R141" s="25">
        <v>128</v>
      </c>
      <c r="S141" s="25">
        <v>374</v>
      </c>
      <c r="T141" s="29">
        <v>-246</v>
      </c>
      <c r="U141" s="20"/>
      <c r="V141" s="20"/>
      <c r="W141" s="29"/>
      <c r="X141" s="20"/>
      <c r="Y141" s="20"/>
      <c r="Z141" s="29"/>
      <c r="AA141" s="20">
        <f t="shared" si="16"/>
        <v>128</v>
      </c>
      <c r="AB141" s="20">
        <f t="shared" si="17"/>
        <v>374</v>
      </c>
      <c r="AC141" s="29">
        <f t="shared" si="18"/>
        <v>-246</v>
      </c>
      <c r="AD141" s="71">
        <f t="shared" si="19"/>
        <v>0.0034159750206826612</v>
      </c>
      <c r="AF141" s="129"/>
      <c r="BF141" s="3"/>
      <c r="BH141" s="4"/>
      <c r="BJ141" s="4"/>
      <c r="BK141" s="8"/>
      <c r="BL141" s="4"/>
    </row>
    <row r="142" spans="1:64" ht="12.75">
      <c r="A142" s="56">
        <v>18</v>
      </c>
      <c r="B142" s="21" t="s">
        <v>272</v>
      </c>
      <c r="C142" s="20"/>
      <c r="D142" s="20"/>
      <c r="E142" s="29"/>
      <c r="F142" s="20"/>
      <c r="G142" s="20"/>
      <c r="H142" s="29"/>
      <c r="I142" s="20"/>
      <c r="J142" s="20"/>
      <c r="K142" s="29"/>
      <c r="L142" s="20">
        <v>74</v>
      </c>
      <c r="M142" s="20">
        <v>220</v>
      </c>
      <c r="N142" s="29">
        <v>-146</v>
      </c>
      <c r="O142" s="20">
        <v>130</v>
      </c>
      <c r="P142" s="20">
        <v>249</v>
      </c>
      <c r="Q142" s="29">
        <v>-119</v>
      </c>
      <c r="R142" s="25"/>
      <c r="S142" s="25"/>
      <c r="T142" s="29"/>
      <c r="U142" s="20"/>
      <c r="V142" s="20"/>
      <c r="W142" s="29"/>
      <c r="X142" s="20"/>
      <c r="Y142" s="20"/>
      <c r="Z142" s="29"/>
      <c r="AA142" s="20">
        <f t="shared" si="16"/>
        <v>204</v>
      </c>
      <c r="AB142" s="20">
        <f t="shared" si="17"/>
        <v>469</v>
      </c>
      <c r="AC142" s="29">
        <f t="shared" si="18"/>
        <v>-265</v>
      </c>
      <c r="AD142" s="71">
        <f t="shared" si="19"/>
        <v>0.005444210189212991</v>
      </c>
      <c r="AF142" s="129"/>
      <c r="BF142" s="3"/>
      <c r="BH142" s="4"/>
      <c r="BJ142" s="4"/>
      <c r="BK142" s="8"/>
      <c r="BL142" s="4"/>
    </row>
    <row r="143" spans="1:64" ht="12.75">
      <c r="A143" s="56">
        <v>19</v>
      </c>
      <c r="B143" s="21" t="s">
        <v>164</v>
      </c>
      <c r="C143" s="20"/>
      <c r="D143" s="20"/>
      <c r="E143" s="29"/>
      <c r="F143" s="20"/>
      <c r="G143" s="20"/>
      <c r="H143" s="29"/>
      <c r="I143" s="20">
        <v>394</v>
      </c>
      <c r="J143" s="20">
        <v>255</v>
      </c>
      <c r="K143" s="29">
        <v>139</v>
      </c>
      <c r="L143" s="20"/>
      <c r="M143" s="20"/>
      <c r="N143" s="29"/>
      <c r="O143" s="20"/>
      <c r="P143" s="20"/>
      <c r="Q143" s="29"/>
      <c r="R143" s="25">
        <v>117</v>
      </c>
      <c r="S143" s="25">
        <v>547</v>
      </c>
      <c r="T143" s="29">
        <v>-430</v>
      </c>
      <c r="U143" s="20"/>
      <c r="V143" s="20"/>
      <c r="W143" s="29"/>
      <c r="X143" s="20"/>
      <c r="Y143" s="20"/>
      <c r="Z143" s="29"/>
      <c r="AA143" s="20">
        <f t="shared" si="16"/>
        <v>511</v>
      </c>
      <c r="AB143" s="20">
        <f t="shared" si="17"/>
        <v>802</v>
      </c>
      <c r="AC143" s="29">
        <f t="shared" si="18"/>
        <v>-291</v>
      </c>
      <c r="AD143" s="71">
        <f t="shared" si="19"/>
        <v>0.013637212777881562</v>
      </c>
      <c r="AF143" s="129"/>
      <c r="BF143" s="3"/>
      <c r="BH143" s="4"/>
      <c r="BJ143" s="4"/>
      <c r="BK143" s="8"/>
      <c r="BL143" s="4"/>
    </row>
    <row r="144" spans="1:64" ht="12.75">
      <c r="A144" s="56">
        <v>20</v>
      </c>
      <c r="B144" s="96" t="s">
        <v>184</v>
      </c>
      <c r="C144" s="20"/>
      <c r="D144" s="20"/>
      <c r="E144" s="29"/>
      <c r="F144" s="20">
        <v>155</v>
      </c>
      <c r="G144" s="20">
        <v>497</v>
      </c>
      <c r="H144" s="29">
        <v>-342</v>
      </c>
      <c r="I144" s="20"/>
      <c r="J144" s="20"/>
      <c r="K144" s="29"/>
      <c r="L144" s="20"/>
      <c r="M144" s="20"/>
      <c r="N144" s="29"/>
      <c r="O144" s="20"/>
      <c r="P144" s="20"/>
      <c r="Q144" s="29"/>
      <c r="R144" s="25"/>
      <c r="S144" s="25"/>
      <c r="T144" s="29"/>
      <c r="U144" s="20"/>
      <c r="V144" s="20"/>
      <c r="W144" s="29"/>
      <c r="X144" s="20"/>
      <c r="Y144" s="20"/>
      <c r="Z144" s="29"/>
      <c r="AA144" s="20">
        <f t="shared" si="16"/>
        <v>155</v>
      </c>
      <c r="AB144" s="20">
        <f t="shared" si="17"/>
        <v>497</v>
      </c>
      <c r="AC144" s="29">
        <f t="shared" si="18"/>
        <v>-342</v>
      </c>
      <c r="AD144" s="71">
        <f t="shared" si="19"/>
        <v>0.00413653225160791</v>
      </c>
      <c r="AF144" s="129"/>
      <c r="BF144" s="3"/>
      <c r="BH144" s="4"/>
      <c r="BJ144" s="4"/>
      <c r="BK144" s="8"/>
      <c r="BL144" s="4"/>
    </row>
    <row r="145" spans="1:64" ht="12.75">
      <c r="A145" s="56">
        <v>21</v>
      </c>
      <c r="B145" s="96" t="s">
        <v>15</v>
      </c>
      <c r="C145" s="20">
        <v>439</v>
      </c>
      <c r="D145" s="20">
        <v>618</v>
      </c>
      <c r="E145" s="29">
        <v>-179</v>
      </c>
      <c r="F145" s="20"/>
      <c r="G145" s="20"/>
      <c r="H145" s="29"/>
      <c r="I145" s="20"/>
      <c r="J145" s="20"/>
      <c r="K145" s="29"/>
      <c r="L145" s="20">
        <v>117</v>
      </c>
      <c r="M145" s="20">
        <v>556</v>
      </c>
      <c r="N145" s="29">
        <v>-439</v>
      </c>
      <c r="O145" s="20">
        <v>150</v>
      </c>
      <c r="P145" s="20">
        <v>274</v>
      </c>
      <c r="Q145" s="29">
        <v>-124</v>
      </c>
      <c r="R145" s="25"/>
      <c r="S145" s="25"/>
      <c r="T145" s="29"/>
      <c r="U145" s="20">
        <v>345</v>
      </c>
      <c r="V145" s="20">
        <v>272</v>
      </c>
      <c r="W145" s="29">
        <v>73</v>
      </c>
      <c r="X145" s="20">
        <v>664</v>
      </c>
      <c r="Y145" s="20">
        <v>389</v>
      </c>
      <c r="Z145" s="29">
        <v>275</v>
      </c>
      <c r="AA145" s="20">
        <f t="shared" si="16"/>
        <v>1715</v>
      </c>
      <c r="AB145" s="20">
        <f t="shared" si="17"/>
        <v>2109</v>
      </c>
      <c r="AC145" s="29">
        <f t="shared" si="18"/>
        <v>-394</v>
      </c>
      <c r="AD145" s="71">
        <f t="shared" si="19"/>
        <v>0.04576872781617784</v>
      </c>
      <c r="AF145" s="129"/>
      <c r="BF145" s="3"/>
      <c r="BH145" s="4"/>
      <c r="BJ145" s="4"/>
      <c r="BK145" s="8"/>
      <c r="BL145" s="4"/>
    </row>
    <row r="146" spans="1:64" ht="12.75">
      <c r="A146" s="56">
        <v>22</v>
      </c>
      <c r="B146" s="96" t="s">
        <v>224</v>
      </c>
      <c r="C146" s="20"/>
      <c r="D146" s="20"/>
      <c r="E146" s="29"/>
      <c r="F146" s="20"/>
      <c r="G146" s="20"/>
      <c r="H146" s="29"/>
      <c r="I146" s="20">
        <v>139</v>
      </c>
      <c r="J146" s="20">
        <v>562</v>
      </c>
      <c r="K146" s="29">
        <v>-423</v>
      </c>
      <c r="L146" s="20"/>
      <c r="M146" s="20"/>
      <c r="N146" s="29"/>
      <c r="O146" s="20"/>
      <c r="P146" s="20"/>
      <c r="Q146" s="29"/>
      <c r="R146" s="25"/>
      <c r="S146" s="25"/>
      <c r="T146" s="29"/>
      <c r="U146" s="20"/>
      <c r="V146" s="20"/>
      <c r="W146" s="29"/>
      <c r="X146" s="20"/>
      <c r="Y146" s="20"/>
      <c r="Z146" s="29"/>
      <c r="AA146" s="20">
        <f t="shared" si="16"/>
        <v>139</v>
      </c>
      <c r="AB146" s="20">
        <f t="shared" si="17"/>
        <v>562</v>
      </c>
      <c r="AC146" s="29">
        <f t="shared" si="18"/>
        <v>-423</v>
      </c>
      <c r="AD146" s="71">
        <f t="shared" si="19"/>
        <v>0.0037095353740225776</v>
      </c>
      <c r="AF146" s="129"/>
      <c r="BF146" s="3"/>
      <c r="BH146" s="4"/>
      <c r="BJ146" s="4"/>
      <c r="BK146" s="8"/>
      <c r="BL146" s="4"/>
    </row>
    <row r="147" spans="1:64" ht="12.75">
      <c r="A147" s="56">
        <v>23</v>
      </c>
      <c r="B147" s="96" t="s">
        <v>307</v>
      </c>
      <c r="C147" s="20"/>
      <c r="D147" s="20"/>
      <c r="E147" s="29"/>
      <c r="F147" s="20"/>
      <c r="G147" s="20"/>
      <c r="H147" s="29"/>
      <c r="I147" s="20"/>
      <c r="J147" s="20"/>
      <c r="K147" s="29"/>
      <c r="L147" s="20"/>
      <c r="M147" s="20"/>
      <c r="N147" s="29"/>
      <c r="O147" s="20"/>
      <c r="P147" s="20"/>
      <c r="Q147" s="29"/>
      <c r="R147" s="25"/>
      <c r="S147" s="25"/>
      <c r="T147" s="29"/>
      <c r="U147" s="20"/>
      <c r="V147" s="20"/>
      <c r="W147" s="29"/>
      <c r="X147" s="20">
        <v>234</v>
      </c>
      <c r="Y147" s="20">
        <v>680</v>
      </c>
      <c r="Z147" s="29">
        <v>-446</v>
      </c>
      <c r="AA147" s="20">
        <f t="shared" si="16"/>
        <v>234</v>
      </c>
      <c r="AB147" s="20">
        <f t="shared" si="17"/>
        <v>680</v>
      </c>
      <c r="AC147" s="29">
        <f t="shared" si="18"/>
        <v>-446</v>
      </c>
      <c r="AD147" s="71">
        <f t="shared" si="19"/>
        <v>0.00624482933468549</v>
      </c>
      <c r="AF147" s="129"/>
      <c r="BF147" s="3"/>
      <c r="BH147" s="4"/>
      <c r="BJ147" s="4"/>
      <c r="BK147" s="8"/>
      <c r="BL147" s="4"/>
    </row>
    <row r="148" spans="1:64" ht="12.75">
      <c r="A148" s="56">
        <v>24</v>
      </c>
      <c r="B148" s="96" t="s">
        <v>23</v>
      </c>
      <c r="C148" s="20">
        <v>106</v>
      </c>
      <c r="D148" s="20">
        <v>793</v>
      </c>
      <c r="E148" s="29">
        <v>-687</v>
      </c>
      <c r="F148" s="20"/>
      <c r="G148" s="20"/>
      <c r="H148" s="29"/>
      <c r="I148" s="20">
        <v>223</v>
      </c>
      <c r="J148" s="20">
        <v>376</v>
      </c>
      <c r="K148" s="29">
        <v>-153</v>
      </c>
      <c r="L148" s="20"/>
      <c r="M148" s="20"/>
      <c r="N148" s="29"/>
      <c r="O148" s="20">
        <v>249</v>
      </c>
      <c r="P148" s="20">
        <v>453</v>
      </c>
      <c r="Q148" s="29">
        <v>-204</v>
      </c>
      <c r="R148" s="25"/>
      <c r="S148" s="25"/>
      <c r="T148" s="29"/>
      <c r="U148" s="20"/>
      <c r="V148" s="20"/>
      <c r="W148" s="29"/>
      <c r="X148" s="20"/>
      <c r="Y148" s="20"/>
      <c r="Z148" s="29"/>
      <c r="AA148" s="20">
        <f t="shared" si="16"/>
        <v>578</v>
      </c>
      <c r="AB148" s="20">
        <f t="shared" si="17"/>
        <v>1622</v>
      </c>
      <c r="AC148" s="29">
        <f t="shared" si="18"/>
        <v>-1044</v>
      </c>
      <c r="AD148" s="71">
        <f t="shared" si="19"/>
        <v>0.015425262202770143</v>
      </c>
      <c r="AF148" s="129"/>
      <c r="BF148" s="3"/>
      <c r="BH148" s="4"/>
      <c r="BJ148" s="4"/>
      <c r="BK148" s="8"/>
      <c r="BL148" s="4"/>
    </row>
    <row r="149" spans="1:64" ht="12.75">
      <c r="A149" s="56">
        <v>25</v>
      </c>
      <c r="B149" s="21" t="s">
        <v>21</v>
      </c>
      <c r="C149" s="20">
        <v>301</v>
      </c>
      <c r="D149" s="20">
        <v>574</v>
      </c>
      <c r="E149" s="29">
        <v>-273</v>
      </c>
      <c r="F149" s="20">
        <v>479</v>
      </c>
      <c r="G149" s="20">
        <v>630</v>
      </c>
      <c r="H149" s="29">
        <v>-151</v>
      </c>
      <c r="I149" s="20"/>
      <c r="J149" s="20"/>
      <c r="K149" s="29"/>
      <c r="L149" s="20"/>
      <c r="M149" s="20"/>
      <c r="N149" s="29"/>
      <c r="O149" s="20">
        <v>164</v>
      </c>
      <c r="P149" s="20">
        <v>603</v>
      </c>
      <c r="Q149" s="29">
        <v>-439</v>
      </c>
      <c r="R149" s="25">
        <v>478</v>
      </c>
      <c r="S149" s="25">
        <v>943</v>
      </c>
      <c r="T149" s="29">
        <v>-465</v>
      </c>
      <c r="U149" s="20"/>
      <c r="V149" s="20"/>
      <c r="W149" s="29"/>
      <c r="X149" s="20"/>
      <c r="Y149" s="20"/>
      <c r="Z149" s="29"/>
      <c r="AA149" s="20">
        <f t="shared" si="16"/>
        <v>1422</v>
      </c>
      <c r="AB149" s="20">
        <f t="shared" si="17"/>
        <v>2750</v>
      </c>
      <c r="AC149" s="29">
        <f t="shared" si="18"/>
        <v>-1328</v>
      </c>
      <c r="AD149" s="71">
        <f t="shared" si="19"/>
        <v>0.03794934749539644</v>
      </c>
      <c r="AF149" s="129"/>
      <c r="BF149" s="3"/>
      <c r="BH149" s="4"/>
      <c r="BJ149" s="4"/>
      <c r="BK149" s="8"/>
      <c r="BL149" s="4"/>
    </row>
    <row r="150" spans="1:64" ht="12.75">
      <c r="A150" s="56">
        <v>26</v>
      </c>
      <c r="B150" s="96" t="s">
        <v>17</v>
      </c>
      <c r="C150" s="97">
        <v>604</v>
      </c>
      <c r="D150" s="97">
        <v>931</v>
      </c>
      <c r="E150" s="100">
        <v>-327</v>
      </c>
      <c r="F150" s="97">
        <v>346</v>
      </c>
      <c r="G150" s="97">
        <v>434</v>
      </c>
      <c r="H150" s="100">
        <v>-88</v>
      </c>
      <c r="I150" s="97">
        <v>297</v>
      </c>
      <c r="J150" s="97">
        <v>505</v>
      </c>
      <c r="K150" s="100">
        <v>-208</v>
      </c>
      <c r="L150" s="97">
        <v>427</v>
      </c>
      <c r="M150" s="97">
        <v>731</v>
      </c>
      <c r="N150" s="29">
        <v>-304</v>
      </c>
      <c r="O150" s="97">
        <v>336</v>
      </c>
      <c r="P150" s="97">
        <v>344</v>
      </c>
      <c r="Q150" s="29">
        <v>-8</v>
      </c>
      <c r="R150" s="101">
        <v>708</v>
      </c>
      <c r="S150" s="101">
        <v>726</v>
      </c>
      <c r="T150" s="29">
        <v>-18</v>
      </c>
      <c r="U150" s="97">
        <v>98</v>
      </c>
      <c r="V150" s="97">
        <v>449</v>
      </c>
      <c r="W150" s="29">
        <v>-351</v>
      </c>
      <c r="X150" s="97">
        <v>249</v>
      </c>
      <c r="Y150" s="97">
        <v>375</v>
      </c>
      <c r="Z150" s="29">
        <v>-126</v>
      </c>
      <c r="AA150" s="20">
        <f t="shared" si="16"/>
        <v>3065</v>
      </c>
      <c r="AB150" s="20">
        <f t="shared" si="17"/>
        <v>4495</v>
      </c>
      <c r="AC150" s="29">
        <f t="shared" si="18"/>
        <v>-1430</v>
      </c>
      <c r="AD150" s="71">
        <f t="shared" si="19"/>
        <v>0.08179658936244029</v>
      </c>
      <c r="AF150" s="129"/>
      <c r="BF150" s="3"/>
      <c r="BH150" s="4"/>
      <c r="BJ150" s="4"/>
      <c r="BK150" s="8"/>
      <c r="BL150" s="4"/>
    </row>
    <row r="151" spans="1:64" ht="13.5" thickBot="1">
      <c r="A151" s="57">
        <v>27</v>
      </c>
      <c r="B151" s="58" t="s">
        <v>20</v>
      </c>
      <c r="C151" s="59">
        <v>215</v>
      </c>
      <c r="D151" s="59">
        <v>383</v>
      </c>
      <c r="E151" s="68">
        <v>-168</v>
      </c>
      <c r="F151" s="59">
        <v>243</v>
      </c>
      <c r="G151" s="59">
        <v>434</v>
      </c>
      <c r="H151" s="68">
        <v>-191</v>
      </c>
      <c r="I151" s="59"/>
      <c r="J151" s="59"/>
      <c r="K151" s="68"/>
      <c r="L151" s="59">
        <v>184</v>
      </c>
      <c r="M151" s="59">
        <v>428</v>
      </c>
      <c r="N151" s="68">
        <v>-244</v>
      </c>
      <c r="O151" s="59">
        <v>135</v>
      </c>
      <c r="P151" s="59">
        <v>544</v>
      </c>
      <c r="Q151" s="68">
        <v>-409</v>
      </c>
      <c r="R151" s="90">
        <v>543</v>
      </c>
      <c r="S151" s="90">
        <v>441</v>
      </c>
      <c r="T151" s="68">
        <v>102</v>
      </c>
      <c r="U151" s="59">
        <v>136</v>
      </c>
      <c r="V151" s="59">
        <v>399</v>
      </c>
      <c r="W151" s="68">
        <v>-263</v>
      </c>
      <c r="X151" s="59">
        <v>60</v>
      </c>
      <c r="Y151" s="59">
        <v>363</v>
      </c>
      <c r="Z151" s="68">
        <v>-303</v>
      </c>
      <c r="AA151" s="59">
        <f t="shared" si="16"/>
        <v>1516</v>
      </c>
      <c r="AB151" s="59">
        <f t="shared" si="17"/>
        <v>2992</v>
      </c>
      <c r="AC151" s="68">
        <f t="shared" si="18"/>
        <v>-1476</v>
      </c>
      <c r="AD151" s="91">
        <f t="shared" si="19"/>
        <v>0.04045795415121027</v>
      </c>
      <c r="AF151" s="129"/>
      <c r="BF151" s="3"/>
      <c r="BH151" s="4"/>
      <c r="BJ151" s="4"/>
      <c r="BK151" s="8"/>
      <c r="BL151" s="4"/>
    </row>
    <row r="152" spans="1:30" ht="13.5" thickBot="1">
      <c r="A152" s="72"/>
      <c r="B152" s="73"/>
      <c r="C152" s="74">
        <v>5304</v>
      </c>
      <c r="D152" s="74" t="s">
        <v>178</v>
      </c>
      <c r="E152" s="99">
        <v>221</v>
      </c>
      <c r="F152" s="74">
        <v>5988</v>
      </c>
      <c r="G152" s="74" t="s">
        <v>178</v>
      </c>
      <c r="H152" s="99">
        <v>249.5</v>
      </c>
      <c r="I152" s="74">
        <v>6011</v>
      </c>
      <c r="J152" s="74" t="s">
        <v>178</v>
      </c>
      <c r="K152" s="99">
        <v>158.18421052631578</v>
      </c>
      <c r="L152" s="74">
        <v>3468</v>
      </c>
      <c r="M152" s="74" t="s">
        <v>178</v>
      </c>
      <c r="N152" s="99">
        <v>192.66666666666666</v>
      </c>
      <c r="O152" s="74">
        <v>5278</v>
      </c>
      <c r="P152" s="74" t="s">
        <v>178</v>
      </c>
      <c r="Q152" s="99">
        <v>239.9090909090909</v>
      </c>
      <c r="R152" s="74">
        <v>4646</v>
      </c>
      <c r="S152" s="74" t="s">
        <v>178</v>
      </c>
      <c r="T152" s="99">
        <v>232.3</v>
      </c>
      <c r="U152" s="74">
        <v>2657</v>
      </c>
      <c r="V152" s="74" t="s">
        <v>178</v>
      </c>
      <c r="W152" s="99">
        <v>189.78571428571428</v>
      </c>
      <c r="X152" s="74">
        <v>4119</v>
      </c>
      <c r="Y152" s="74" t="s">
        <v>178</v>
      </c>
      <c r="Z152" s="99">
        <v>205.95</v>
      </c>
      <c r="AA152" s="74">
        <f>SUM(AA125:AA151)</f>
        <v>37471</v>
      </c>
      <c r="AB152" s="73"/>
      <c r="AC152" s="74">
        <f>AVERAGE(E152,H152,K152,N152,Q152,T152,W152,Z152)</f>
        <v>211.16196029847345</v>
      </c>
      <c r="AD152" s="75"/>
    </row>
    <row r="153" ht="13.5" thickBot="1"/>
    <row r="154" spans="1:29" ht="12.75">
      <c r="A154" s="51" t="s">
        <v>0</v>
      </c>
      <c r="B154" s="52" t="s">
        <v>1</v>
      </c>
      <c r="C154" s="144" t="s">
        <v>42</v>
      </c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64" t="s">
        <v>43</v>
      </c>
      <c r="AB154" s="64" t="s">
        <v>44</v>
      </c>
      <c r="AC154" s="76" t="s">
        <v>45</v>
      </c>
    </row>
    <row r="155" spans="1:29" ht="90.75" customHeight="1">
      <c r="A155" s="151" t="s">
        <v>0</v>
      </c>
      <c r="B155" s="152" t="s">
        <v>1</v>
      </c>
      <c r="C155" s="143" t="s">
        <v>4</v>
      </c>
      <c r="D155" s="143"/>
      <c r="E155" s="143"/>
      <c r="F155" s="143" t="s">
        <v>5</v>
      </c>
      <c r="G155" s="143"/>
      <c r="H155" s="143"/>
      <c r="I155" s="142" t="s">
        <v>6</v>
      </c>
      <c r="J155" s="142"/>
      <c r="K155" s="142"/>
      <c r="L155" s="143" t="s">
        <v>7</v>
      </c>
      <c r="M155" s="143"/>
      <c r="N155" s="143"/>
      <c r="O155" s="142" t="s">
        <v>8</v>
      </c>
      <c r="P155" s="142"/>
      <c r="Q155" s="142"/>
      <c r="R155" s="142" t="s">
        <v>9</v>
      </c>
      <c r="S155" s="142"/>
      <c r="T155" s="142"/>
      <c r="U155" s="143" t="s">
        <v>10</v>
      </c>
      <c r="V155" s="143"/>
      <c r="W155" s="143"/>
      <c r="X155" s="142" t="s">
        <v>11</v>
      </c>
      <c r="Y155" s="142"/>
      <c r="Z155" s="142"/>
      <c r="AA155" s="146" t="s">
        <v>12</v>
      </c>
      <c r="AB155" s="146"/>
      <c r="AC155" s="147"/>
    </row>
    <row r="156" spans="1:29" ht="12.75">
      <c r="A156" s="151"/>
      <c r="B156" s="152"/>
      <c r="C156" s="26" t="s">
        <v>39</v>
      </c>
      <c r="D156" s="26" t="s">
        <v>40</v>
      </c>
      <c r="E156" s="26" t="s">
        <v>41</v>
      </c>
      <c r="F156" s="26" t="s">
        <v>39</v>
      </c>
      <c r="G156" s="26" t="s">
        <v>40</v>
      </c>
      <c r="H156" s="26" t="s">
        <v>41</v>
      </c>
      <c r="I156" s="26" t="s">
        <v>39</v>
      </c>
      <c r="J156" s="26" t="s">
        <v>40</v>
      </c>
      <c r="K156" s="26" t="s">
        <v>41</v>
      </c>
      <c r="L156" s="26" t="s">
        <v>39</v>
      </c>
      <c r="M156" s="26" t="s">
        <v>40</v>
      </c>
      <c r="N156" s="26" t="s">
        <v>41</v>
      </c>
      <c r="O156" s="26" t="s">
        <v>39</v>
      </c>
      <c r="P156" s="26" t="s">
        <v>40</v>
      </c>
      <c r="Q156" s="26" t="s">
        <v>41</v>
      </c>
      <c r="R156" s="26" t="s">
        <v>39</v>
      </c>
      <c r="S156" s="26" t="s">
        <v>40</v>
      </c>
      <c r="T156" s="26" t="s">
        <v>41</v>
      </c>
      <c r="U156" s="20" t="s">
        <v>39</v>
      </c>
      <c r="V156" s="20" t="s">
        <v>40</v>
      </c>
      <c r="W156" s="20" t="s">
        <v>41</v>
      </c>
      <c r="X156" s="26" t="s">
        <v>39</v>
      </c>
      <c r="Y156" s="26" t="s">
        <v>40</v>
      </c>
      <c r="Z156" s="26" t="s">
        <v>41</v>
      </c>
      <c r="AA156" s="26" t="s">
        <v>39</v>
      </c>
      <c r="AB156" s="26" t="s">
        <v>40</v>
      </c>
      <c r="AC156" s="77" t="s">
        <v>41</v>
      </c>
    </row>
    <row r="157" spans="1:37" ht="12.75">
      <c r="A157" s="56">
        <v>1</v>
      </c>
      <c r="B157" s="21" t="s">
        <v>14</v>
      </c>
      <c r="C157" s="24">
        <f>VLOOKUP(B157,$B$125:$E$151,2,0)/VLOOKUP(B157,$B$63:$C$89,2,0)</f>
        <v>180.125</v>
      </c>
      <c r="D157" s="24">
        <f>VLOOKUP(B157,$B$125:$E$151,3,0)/VLOOKUP(B157,$B$63:$C$89,2,0)</f>
        <v>80.125</v>
      </c>
      <c r="E157" s="123">
        <f>VLOOKUP(B157,$B$125:$E$151,4,0)/VLOOKUP(B157,$B$63:$C$89,2,0)</f>
        <v>100</v>
      </c>
      <c r="F157" s="24">
        <f>VLOOKUP(B157,$B$125:$H$151,5,0)/VLOOKUP(B157,$B$63:$D$89,3,0)</f>
        <v>128.75</v>
      </c>
      <c r="G157" s="24">
        <f>VLOOKUP(B157,$B$125:$H$151,6,0)/VLOOKUP(B157,$B$63:$D$89,3,0)</f>
        <v>95.375</v>
      </c>
      <c r="H157" s="123">
        <f>VLOOKUP(B157,$B$125:$H$151,7,0)/VLOOKUP(B157,$B$63:$D$89,3,0)</f>
        <v>33.375</v>
      </c>
      <c r="I157" s="24">
        <f>VLOOKUP(B157,$B$125:$K$151,8,0)/VLOOKUP(B157,$B$63:$E$89,4,0)</f>
        <v>134.5</v>
      </c>
      <c r="J157" s="24">
        <f>VLOOKUP(B157,$B$125:$K$151,9,0)/VLOOKUP(B157,$B$63:$E$89,4,0)</f>
        <v>101.375</v>
      </c>
      <c r="K157" s="123">
        <f>VLOOKUP(B157,$B$125:$K$151,10,0)/VLOOKUP(B157,$B$63:$E$89,4,0)</f>
        <v>33.125</v>
      </c>
      <c r="L157" s="24">
        <f>VLOOKUP(B157,$B$125:$N$151,11,0)/VLOOKUP(B157,$B$63:$F$89,5,0)</f>
        <v>55.5</v>
      </c>
      <c r="M157" s="24">
        <f>VLOOKUP(B157,$B$125:$N$151,12,0)/VLOOKUP(B157,$B$63:$F$89,5,0)</f>
        <v>48.75</v>
      </c>
      <c r="N157" s="123">
        <f>VLOOKUP(B157,$B$125:$N$151,13,0)/VLOOKUP(B157,$B$63:$F$89,5,0)</f>
        <v>6.75</v>
      </c>
      <c r="O157" s="24">
        <f>VLOOKUP(B157,$B$125:$Q$151,14,0)/VLOOKUP(B157,$B$63:$G$89,6,0)</f>
        <v>97.75</v>
      </c>
      <c r="P157" s="24">
        <f>VLOOKUP(B157,$B$125:$Q$151,15,0)/VLOOKUP(B157,$B$63:$G$89,6,0)</f>
        <v>75</v>
      </c>
      <c r="Q157" s="123">
        <f>VLOOKUP(B157,$B$125:$Q$151,16,0)/VLOOKUP(B157,$B$63:$G$89,6,0)</f>
        <v>22.75</v>
      </c>
      <c r="R157" s="24">
        <f>VLOOKUP(B157,$B$125:$T$151,17,0)/VLOOKUP(B157,$B$63:$H$89,7,0)</f>
        <v>220.625</v>
      </c>
      <c r="S157" s="24">
        <f>VLOOKUP(B157,$B$125:$T$151,18,0)/VLOOKUP(B157,$B$63:$H$89,7,0)</f>
        <v>56</v>
      </c>
      <c r="T157" s="123">
        <f>VLOOKUP(B157,$B$125:$T$151,19,0)/VLOOKUP(B157,$B$63:$H$89,7,0)</f>
        <v>164.625</v>
      </c>
      <c r="U157" s="24">
        <f>VLOOKUP(B157,$B$125:$W$151,20,0)/VLOOKUP(B157,$B$63:$I$89,8,0)</f>
        <v>112.66666666666667</v>
      </c>
      <c r="V157" s="24">
        <f>VLOOKUP(B157,$B$125:$W$151,21,0)/VLOOKUP(B157,$B$63:$I$89,8,0)</f>
        <v>63.666666666666664</v>
      </c>
      <c r="W157" s="123">
        <f>VLOOKUP(B157,$B$125:$W$151,22,0)/VLOOKUP(B157,$B$63:$I$89,8,0)</f>
        <v>49</v>
      </c>
      <c r="X157" s="24">
        <f>VLOOKUP(B157,$B$125:$Z$151,23,0)/VLOOKUP(B157,$B$63:$J$89,9,0)</f>
        <v>115.71428571428571</v>
      </c>
      <c r="Y157" s="24">
        <f>VLOOKUP(B157,$B$125:$Z$151,24,0)/VLOOKUP(B157,$B$63:$J$89,9,0)</f>
        <v>65.28571428571429</v>
      </c>
      <c r="Z157" s="123">
        <f>VLOOKUP(B157,$B$125:$Z$151,25,0)/VLOOKUP(B157,$B$63:$J$89,9,0)</f>
        <v>50.42857142857143</v>
      </c>
      <c r="AA157" s="26">
        <f aca="true" t="shared" si="20" ref="AA157:AA183">AVERAGE(C157,U157,F157,I157,L157,O157,R157,X157)</f>
        <v>130.70386904761907</v>
      </c>
      <c r="AB157" s="26">
        <f aca="true" t="shared" si="21" ref="AB157:AB183">AVERAGE(D157,V157,G157,J157,M157,P157,S157,Y157)</f>
        <v>73.19717261904762</v>
      </c>
      <c r="AC157" s="130">
        <f aca="true" t="shared" si="22" ref="AC157:AC183">AVERAGE(E157,W157,H157,K157,N157,Q157,T157,Z157)</f>
        <v>57.50669642857143</v>
      </c>
      <c r="AI157" s="10"/>
      <c r="AJ157" s="10"/>
      <c r="AK157" s="10"/>
    </row>
    <row r="158" spans="1:37" ht="12.75">
      <c r="A158" s="56">
        <v>2</v>
      </c>
      <c r="B158" s="21" t="s">
        <v>185</v>
      </c>
      <c r="C158" s="24"/>
      <c r="D158" s="24"/>
      <c r="E158" s="123"/>
      <c r="F158" s="24">
        <f>VLOOKUP(B158,$B$125:$H$151,5,0)/VLOOKUP(B158,$B$63:$D$89,3,0)</f>
        <v>133.625</v>
      </c>
      <c r="G158" s="24">
        <f>VLOOKUP(B158,$B$125:$H$151,6,0)/VLOOKUP(B158,$B$63:$D$89,3,0)</f>
        <v>99.375</v>
      </c>
      <c r="H158" s="123">
        <f>VLOOKUP(B158,$B$125:$H$151,7,0)/VLOOKUP(B158,$B$63:$D$89,3,0)</f>
        <v>34.25</v>
      </c>
      <c r="I158" s="24">
        <f>VLOOKUP(B158,$B$125:$K$151,8,0)/VLOOKUP(B158,$B$63:$E$89,4,0)</f>
        <v>82.75</v>
      </c>
      <c r="J158" s="24">
        <f>VLOOKUP(B158,$B$125:$K$151,9,0)/VLOOKUP(B158,$B$63:$E$89,4,0)</f>
        <v>61.875</v>
      </c>
      <c r="K158" s="123">
        <f>VLOOKUP(B158,$B$125:$K$151,10,0)/VLOOKUP(B158,$B$63:$E$89,4,0)</f>
        <v>20.875</v>
      </c>
      <c r="L158" s="24">
        <f>VLOOKUP(B158,$B$125:$N$151,11,0)/VLOOKUP(B158,$B$63:$F$89,5,0)</f>
        <v>108.5</v>
      </c>
      <c r="M158" s="24">
        <f>VLOOKUP(B158,$B$125:$N$151,12,0)/VLOOKUP(B158,$B$63:$F$89,5,0)</f>
        <v>34</v>
      </c>
      <c r="N158" s="123">
        <f>VLOOKUP(B158,$B$125:$N$151,13,0)/VLOOKUP(B158,$B$63:$F$89,5,0)</f>
        <v>74.5</v>
      </c>
      <c r="O158" s="24"/>
      <c r="P158" s="24"/>
      <c r="Q158" s="123"/>
      <c r="R158" s="24"/>
      <c r="S158" s="24"/>
      <c r="T158" s="123"/>
      <c r="U158" s="24"/>
      <c r="V158" s="24"/>
      <c r="W158" s="123"/>
      <c r="X158" s="24"/>
      <c r="Y158" s="24"/>
      <c r="Z158" s="123"/>
      <c r="AA158" s="26">
        <f t="shared" si="20"/>
        <v>108.29166666666667</v>
      </c>
      <c r="AB158" s="26">
        <f t="shared" si="21"/>
        <v>65.08333333333333</v>
      </c>
      <c r="AC158" s="130">
        <f t="shared" si="22"/>
        <v>43.208333333333336</v>
      </c>
      <c r="AI158" s="10"/>
      <c r="AJ158" s="10"/>
      <c r="AK158" s="10"/>
    </row>
    <row r="159" spans="1:37" ht="12.75">
      <c r="A159" s="56">
        <v>3</v>
      </c>
      <c r="B159" s="21" t="s">
        <v>225</v>
      </c>
      <c r="C159" s="24"/>
      <c r="D159" s="24"/>
      <c r="E159" s="123"/>
      <c r="F159" s="24"/>
      <c r="G159" s="24"/>
      <c r="H159" s="123"/>
      <c r="I159" s="24">
        <f>VLOOKUP(B159,$B$125:$K$151,8,0)/VLOOKUP(B159,$B$63:$E$89,4,0)</f>
        <v>158.8</v>
      </c>
      <c r="J159" s="24">
        <f>VLOOKUP(B159,$B$125:$K$151,9,0)/VLOOKUP(B159,$B$63:$E$89,4,0)</f>
        <v>123.6</v>
      </c>
      <c r="K159" s="123">
        <f>VLOOKUP(B159,$B$125:$K$151,10,0)/VLOOKUP(B159,$B$63:$E$89,4,0)</f>
        <v>35.2</v>
      </c>
      <c r="L159" s="24"/>
      <c r="M159" s="24"/>
      <c r="N159" s="123"/>
      <c r="O159" s="24"/>
      <c r="P159" s="24"/>
      <c r="Q159" s="123"/>
      <c r="R159" s="24"/>
      <c r="S159" s="24"/>
      <c r="T159" s="123"/>
      <c r="U159" s="24"/>
      <c r="V159" s="24"/>
      <c r="W159" s="123"/>
      <c r="X159" s="24"/>
      <c r="Y159" s="24"/>
      <c r="Z159" s="123"/>
      <c r="AA159" s="26">
        <f t="shared" si="20"/>
        <v>158.8</v>
      </c>
      <c r="AB159" s="26">
        <f t="shared" si="21"/>
        <v>123.6</v>
      </c>
      <c r="AC159" s="130">
        <f t="shared" si="22"/>
        <v>35.2</v>
      </c>
      <c r="AI159" s="10"/>
      <c r="AJ159" s="10"/>
      <c r="AK159" s="10"/>
    </row>
    <row r="160" spans="1:37" ht="12.75">
      <c r="A160" s="56">
        <v>4</v>
      </c>
      <c r="B160" s="21" t="s">
        <v>16</v>
      </c>
      <c r="C160" s="24">
        <f>VLOOKUP(B160,$B$125:$E$151,2,0)/VLOOKUP(B160,$B$63:$C$89,2,0)</f>
        <v>133.5</v>
      </c>
      <c r="D160" s="24">
        <f>VLOOKUP(B160,$B$125:$E$151,3,0)/VLOOKUP(B160,$B$63:$C$89,2,0)</f>
        <v>46.125</v>
      </c>
      <c r="E160" s="123">
        <f>VLOOKUP(B160,$B$125:$E$151,4,0)/VLOOKUP(B160,$B$63:$C$89,2,0)</f>
        <v>87.375</v>
      </c>
      <c r="F160" s="24">
        <f>VLOOKUP(B160,$B$125:$H$151,5,0)/VLOOKUP(B160,$B$63:$D$89,3,0)</f>
        <v>69.5</v>
      </c>
      <c r="G160" s="24">
        <f>VLOOKUP(B160,$B$125:$H$151,6,0)/VLOOKUP(B160,$B$63:$D$89,3,0)</f>
        <v>131.5</v>
      </c>
      <c r="H160" s="123">
        <f>VLOOKUP(B160,$B$125:$H$151,7,0)/VLOOKUP(B160,$B$63:$D$89,3,0)</f>
        <v>-62</v>
      </c>
      <c r="I160" s="24"/>
      <c r="J160" s="24"/>
      <c r="K160" s="123"/>
      <c r="L160" s="24">
        <f>VLOOKUP(B160,$B$125:$N$151,11,0)/VLOOKUP(B160,$B$63:$F$89,5,0)</f>
        <v>154.42857142857142</v>
      </c>
      <c r="M160" s="24">
        <f>VLOOKUP(B160,$B$125:$N$151,12,0)/VLOOKUP(B160,$B$63:$F$89,5,0)</f>
        <v>65.57142857142857</v>
      </c>
      <c r="N160" s="123">
        <f>VLOOKUP(B160,$B$125:$N$151,13,0)/VLOOKUP(B160,$B$63:$F$89,5,0)</f>
        <v>88.85714285714286</v>
      </c>
      <c r="O160" s="24">
        <f>VLOOKUP(B160,$B$125:$Q$151,14,0)/VLOOKUP(B160,$B$63:$G$89,6,0)</f>
        <v>128.875</v>
      </c>
      <c r="P160" s="24">
        <f>VLOOKUP(B160,$B$125:$Q$151,15,0)/VLOOKUP(B160,$B$63:$G$89,6,0)</f>
        <v>60.875</v>
      </c>
      <c r="Q160" s="123">
        <f>VLOOKUP(B160,$B$125:$Q$151,16,0)/VLOOKUP(B160,$B$63:$G$89,6,0)</f>
        <v>68</v>
      </c>
      <c r="R160" s="24">
        <f>VLOOKUP(B160,$B$125:$T$151,17,0)/VLOOKUP(B160,$B$63:$H$89,7,0)</f>
        <v>37.75</v>
      </c>
      <c r="S160" s="24">
        <f>VLOOKUP(B160,$B$125:$T$151,18,0)/VLOOKUP(B160,$B$63:$H$89,7,0)</f>
        <v>55.25</v>
      </c>
      <c r="T160" s="123">
        <f>VLOOKUP(B160,$B$125:$T$151,19,0)/VLOOKUP(B160,$B$63:$H$89,7,0)</f>
        <v>-17.5</v>
      </c>
      <c r="U160" s="24">
        <f>VLOOKUP(B160,$B$125:$W$151,17,0)/VLOOKUP(B160,$B$63:$I$89,8,0)</f>
        <v>25.166666666666668</v>
      </c>
      <c r="V160" s="24">
        <f>VLOOKUP(B160,$B$125:$W$151,18,0)/VLOOKUP(B160,$B$63:$I$89,8,0)</f>
        <v>36.833333333333336</v>
      </c>
      <c r="W160" s="123">
        <f>VLOOKUP(B160,$B$125:$W$151,19,0)/VLOOKUP(B160,$B$63:$I$89,8,0)</f>
        <v>-11.666666666666666</v>
      </c>
      <c r="X160" s="24">
        <f>VLOOKUP(B160,$B$125:$Z$151,23,0)/VLOOKUP(B160,$B$63:$J$89,9,0)</f>
        <v>72.75</v>
      </c>
      <c r="Y160" s="24">
        <f>VLOOKUP(B160,$B$125:$Z$151,24,0)/VLOOKUP(B160,$B$63:$J$89,9,0)</f>
        <v>60.75</v>
      </c>
      <c r="Z160" s="123">
        <f>VLOOKUP(B160,$B$125:$Z$151,25,0)/VLOOKUP(B160,$B$63:$J$89,9,0)</f>
        <v>12</v>
      </c>
      <c r="AA160" s="26">
        <f t="shared" si="20"/>
        <v>88.85289115646258</v>
      </c>
      <c r="AB160" s="26">
        <f t="shared" si="21"/>
        <v>65.27210884353742</v>
      </c>
      <c r="AC160" s="130">
        <f t="shared" si="22"/>
        <v>23.580782312925173</v>
      </c>
      <c r="AI160" s="10"/>
      <c r="AJ160" s="10"/>
      <c r="AK160" s="10"/>
    </row>
    <row r="161" spans="1:37" ht="12.75">
      <c r="A161" s="56">
        <v>5</v>
      </c>
      <c r="B161" s="21" t="s">
        <v>19</v>
      </c>
      <c r="C161" s="24">
        <f>VLOOKUP(B161,$B$125:$E$151,2,0)/VLOOKUP(B161,$B$63:$C$89,2,0)</f>
        <v>91</v>
      </c>
      <c r="D161" s="24">
        <f>VLOOKUP(B161,$B$125:$E$151,3,0)/VLOOKUP(B161,$B$63:$C$89,2,0)</f>
        <v>105.25</v>
      </c>
      <c r="E161" s="123">
        <f>VLOOKUP(B161,$B$125:$E$151,4,0)/VLOOKUP(B161,$B$63:$C$89,2,0)</f>
        <v>-14.25</v>
      </c>
      <c r="F161" s="24">
        <f>VLOOKUP(B161,$B$125:$H$151,5,0)/VLOOKUP(B161,$B$63:$D$89,3,0)</f>
        <v>124.875</v>
      </c>
      <c r="G161" s="24">
        <f>VLOOKUP(B161,$B$125:$H$151,6,0)/VLOOKUP(B161,$B$63:$D$89,3,0)</f>
        <v>77.625</v>
      </c>
      <c r="H161" s="123">
        <f>VLOOKUP(B161,$B$125:$H$151,7,0)/VLOOKUP(B161,$B$63:$D$89,3,0)</f>
        <v>47.25</v>
      </c>
      <c r="I161" s="24">
        <f>VLOOKUP(B161,$B$125:$K$151,8,0)/VLOOKUP(B161,$B$63:$E$89,4,0)</f>
        <v>76.875</v>
      </c>
      <c r="J161" s="24">
        <f>VLOOKUP(B161,$B$125:$K$151,9,0)/VLOOKUP(B161,$B$63:$E$89,4,0)</f>
        <v>39.5</v>
      </c>
      <c r="K161" s="123">
        <f>VLOOKUP(B161,$B$125:$K$151,10,0)/VLOOKUP(B161,$B$63:$E$89,4,0)</f>
        <v>37.375</v>
      </c>
      <c r="L161" s="24">
        <f>VLOOKUP(B161,$B$125:$N$151,11,0)/VLOOKUP(B161,$B$63:$F$89,5,0)</f>
        <v>93.4</v>
      </c>
      <c r="M161" s="24">
        <f>VLOOKUP(B161,$B$125:$N$151,12,0)/VLOOKUP(B161,$B$63:$F$89,5,0)</f>
        <v>83.2</v>
      </c>
      <c r="N161" s="123">
        <f>VLOOKUP(B161,$B$125:$N$151,13,0)/VLOOKUP(B161,$B$63:$F$89,5,0)</f>
        <v>10.2</v>
      </c>
      <c r="O161" s="24">
        <f>VLOOKUP(B161,$B$125:$Q$151,14,0)/VLOOKUP(B161,$B$63:$G$89,6,0)</f>
        <v>99.33333333333333</v>
      </c>
      <c r="P161" s="24">
        <f>VLOOKUP(B161,$B$125:$Q$151,15,0)/VLOOKUP(B161,$B$63:$G$89,6,0)</f>
        <v>67.44444444444444</v>
      </c>
      <c r="Q161" s="123">
        <f>VLOOKUP(B161,$B$125:$Q$151,16,0)/VLOOKUP(B161,$B$63:$G$89,6,0)</f>
        <v>31.88888888888889</v>
      </c>
      <c r="R161" s="24"/>
      <c r="S161" s="24"/>
      <c r="T161" s="123"/>
      <c r="U161" s="24"/>
      <c r="V161" s="24"/>
      <c r="W161" s="123"/>
      <c r="X161" s="24"/>
      <c r="Y161" s="24"/>
      <c r="Z161" s="123"/>
      <c r="AA161" s="26">
        <f t="shared" si="20"/>
        <v>97.09666666666666</v>
      </c>
      <c r="AB161" s="26">
        <f t="shared" si="21"/>
        <v>74.60388888888889</v>
      </c>
      <c r="AC161" s="130">
        <f t="shared" si="22"/>
        <v>22.49277777777778</v>
      </c>
      <c r="AI161" s="10"/>
      <c r="AJ161" s="10"/>
      <c r="AK161" s="10"/>
    </row>
    <row r="162" spans="1:37" ht="12.75">
      <c r="A162" s="56">
        <v>6</v>
      </c>
      <c r="B162" s="21" t="s">
        <v>158</v>
      </c>
      <c r="C162" s="24"/>
      <c r="D162" s="24"/>
      <c r="E162" s="123"/>
      <c r="F162" s="24"/>
      <c r="G162" s="24"/>
      <c r="H162" s="123"/>
      <c r="I162" s="24">
        <f>VLOOKUP(B162,$B$125:$K$151,8,0)/VLOOKUP(B162,$B$63:$E$89,4,0)</f>
        <v>75</v>
      </c>
      <c r="J162" s="24">
        <f>VLOOKUP(B162,$B$125:$K$151,9,0)/VLOOKUP(B162,$B$63:$E$89,4,0)</f>
        <v>56.2</v>
      </c>
      <c r="K162" s="123">
        <f>VLOOKUP(B162,$B$125:$K$151,10,0)/VLOOKUP(B162,$B$63:$E$89,4,0)</f>
        <v>18.8</v>
      </c>
      <c r="L162" s="24"/>
      <c r="M162" s="24"/>
      <c r="N162" s="123"/>
      <c r="O162" s="24"/>
      <c r="P162" s="24"/>
      <c r="Q162" s="123"/>
      <c r="R162" s="24"/>
      <c r="S162" s="24"/>
      <c r="T162" s="123"/>
      <c r="U162" s="24"/>
      <c r="V162" s="24"/>
      <c r="W162" s="123"/>
      <c r="X162" s="24"/>
      <c r="Y162" s="24"/>
      <c r="Z162" s="123"/>
      <c r="AA162" s="26">
        <f t="shared" si="20"/>
        <v>75</v>
      </c>
      <c r="AB162" s="26">
        <f t="shared" si="21"/>
        <v>56.2</v>
      </c>
      <c r="AC162" s="130">
        <f t="shared" si="22"/>
        <v>18.8</v>
      </c>
      <c r="AI162" s="10"/>
      <c r="AJ162" s="10"/>
      <c r="AK162" s="10"/>
    </row>
    <row r="163" spans="1:37" ht="12.75">
      <c r="A163" s="56">
        <v>7</v>
      </c>
      <c r="B163" s="21" t="s">
        <v>22</v>
      </c>
      <c r="C163" s="24">
        <f>VLOOKUP(B163,$B$125:$E$151,2,0)/VLOOKUP(B163,$B$63:$C$89,2,0)</f>
        <v>82</v>
      </c>
      <c r="D163" s="24">
        <f>VLOOKUP(B163,$B$125:$E$151,3,0)/VLOOKUP(B163,$B$63:$C$89,2,0)</f>
        <v>76</v>
      </c>
      <c r="E163" s="123">
        <f>VLOOKUP(B163,$B$125:$E$151,4,0)/VLOOKUP(B163,$B$63:$C$89,2,0)</f>
        <v>6</v>
      </c>
      <c r="F163" s="24">
        <f>VLOOKUP(B163,$B$125:$H$151,5,0)/VLOOKUP(B163,$B$63:$D$89,3,0)</f>
        <v>138</v>
      </c>
      <c r="G163" s="24">
        <f>VLOOKUP(B163,$B$125:$H$151,6,0)/VLOOKUP(B163,$B$63:$D$89,3,0)</f>
        <v>113.125</v>
      </c>
      <c r="H163" s="123">
        <f>VLOOKUP(B163,$B$125:$H$151,7,0)/VLOOKUP(B163,$B$63:$D$89,3,0)</f>
        <v>24.875</v>
      </c>
      <c r="I163" s="24">
        <f>VLOOKUP(B163,$B$125:$K$151,8,0)/VLOOKUP(B163,$B$63:$E$89,4,0)</f>
        <v>108.5</v>
      </c>
      <c r="J163" s="24">
        <f>VLOOKUP(B163,$B$125:$K$151,9,0)/VLOOKUP(B163,$B$63:$E$89,4,0)</f>
        <v>82.5</v>
      </c>
      <c r="K163" s="123">
        <f>VLOOKUP(B163,$B$125:$K$151,10,0)/VLOOKUP(B163,$B$63:$E$89,4,0)</f>
        <v>26</v>
      </c>
      <c r="L163" s="24">
        <f>VLOOKUP(B163,$B$125:$N$151,11,0)/VLOOKUP(B163,$B$63:$F$89,5,0)</f>
        <v>81.66666666666667</v>
      </c>
      <c r="M163" s="24">
        <f>VLOOKUP(B163,$B$125:$N$151,12,0)/VLOOKUP(B163,$B$63:$F$89,5,0)</f>
        <v>86.33333333333333</v>
      </c>
      <c r="N163" s="123">
        <f>VLOOKUP(B163,$B$125:$N$151,13,0)/VLOOKUP(B163,$B$63:$F$89,5,0)</f>
        <v>-4.666666666666667</v>
      </c>
      <c r="O163" s="24">
        <f>VLOOKUP(B163,$B$125:$Q$151,14,0)/VLOOKUP(B163,$B$63:$G$89,6,0)</f>
        <v>100.88888888888889</v>
      </c>
      <c r="P163" s="24">
        <f>VLOOKUP(B163,$B$125:$Q$151,15,0)/VLOOKUP(B163,$B$63:$G$89,6,0)</f>
        <v>101.88888888888889</v>
      </c>
      <c r="Q163" s="123">
        <f>VLOOKUP(B163,$B$125:$Q$151,16,0)/VLOOKUP(B163,$B$63:$G$89,6,0)</f>
        <v>-1</v>
      </c>
      <c r="R163" s="24">
        <f>VLOOKUP(B163,$B$125:$T$151,17,0)/VLOOKUP(B163,$B$63:$H$89,7,0)</f>
        <v>69.25</v>
      </c>
      <c r="S163" s="24">
        <f>VLOOKUP(B163,$B$125:$T$151,18,0)/VLOOKUP(B163,$B$63:$H$89,7,0)</f>
        <v>68.75</v>
      </c>
      <c r="T163" s="123">
        <f>VLOOKUP(B163,$B$125:$T$151,19,0)/VLOOKUP(B163,$B$63:$H$89,7,0)</f>
        <v>0.5</v>
      </c>
      <c r="U163" s="24">
        <f>VLOOKUP(B163,$B$125:$W$151,17,0)/VLOOKUP(B163,$B$63:$I$89,8,0)</f>
        <v>46.166666666666664</v>
      </c>
      <c r="V163" s="24">
        <f>VLOOKUP(B163,$B$125:$W$151,18,0)/VLOOKUP(B163,$B$63:$I$89,8,0)</f>
        <v>45.833333333333336</v>
      </c>
      <c r="W163" s="123">
        <f>VLOOKUP(B163,$B$125:$W$151,19,0)/VLOOKUP(B163,$B$63:$I$89,8,0)</f>
        <v>0.3333333333333333</v>
      </c>
      <c r="X163" s="24">
        <f>VLOOKUP(B163,$B$125:$Z$151,23,0)/VLOOKUP(B163,$B$63:$J$89,9,0)</f>
        <v>111.5</v>
      </c>
      <c r="Y163" s="24">
        <f>VLOOKUP(B163,$B$125:$Z$151,24,0)/VLOOKUP(B163,$B$63:$J$89,9,0)</f>
        <v>71</v>
      </c>
      <c r="Z163" s="123">
        <f>VLOOKUP(B163,$B$125:$Z$151,25,0)/VLOOKUP(B163,$B$63:$J$89,9,0)</f>
        <v>40.5</v>
      </c>
      <c r="AA163" s="26">
        <f t="shared" si="20"/>
        <v>92.24652777777777</v>
      </c>
      <c r="AB163" s="26">
        <f t="shared" si="21"/>
        <v>80.67881944444444</v>
      </c>
      <c r="AC163" s="130">
        <f t="shared" si="22"/>
        <v>11.567708333333332</v>
      </c>
      <c r="AI163" s="10"/>
      <c r="AJ163" s="10"/>
      <c r="AK163" s="10"/>
    </row>
    <row r="164" spans="1:37" ht="12.75">
      <c r="A164" s="56">
        <v>8</v>
      </c>
      <c r="B164" s="21" t="s">
        <v>18</v>
      </c>
      <c r="C164" s="24">
        <f>VLOOKUP(B164,$B$125:$E$151,2,0)/VLOOKUP(B164,$B$63:$C$89,2,0)</f>
        <v>109.5</v>
      </c>
      <c r="D164" s="24">
        <f>VLOOKUP(B164,$B$125:$E$151,3,0)/VLOOKUP(B164,$B$63:$C$89,2,0)</f>
        <v>67.5</v>
      </c>
      <c r="E164" s="123">
        <f>VLOOKUP(B164,$B$125:$E$151,4,0)/VLOOKUP(B164,$B$63:$C$89,2,0)</f>
        <v>42</v>
      </c>
      <c r="F164" s="24">
        <f>VLOOKUP(B164,$B$125:$H$151,5,0)/VLOOKUP(B164,$B$63:$D$89,3,0)</f>
        <v>71.25</v>
      </c>
      <c r="G164" s="24">
        <f>VLOOKUP(B164,$B$125:$H$151,6,0)/VLOOKUP(B164,$B$63:$D$89,3,0)</f>
        <v>95.75</v>
      </c>
      <c r="H164" s="123">
        <f>VLOOKUP(B164,$B$125:$H$151,7,0)/VLOOKUP(B164,$B$63:$D$89,3,0)</f>
        <v>-24.5</v>
      </c>
      <c r="I164" s="24"/>
      <c r="J164" s="24"/>
      <c r="K164" s="123"/>
      <c r="L164" s="24"/>
      <c r="M164" s="24"/>
      <c r="N164" s="123"/>
      <c r="O164" s="24">
        <f>VLOOKUP(B164,$B$125:$Q$151,14,0)/VLOOKUP(B164,$B$63:$G$89,6,0)</f>
        <v>111.25</v>
      </c>
      <c r="P164" s="24">
        <f>VLOOKUP(B164,$B$125:$Q$151,15,0)/VLOOKUP(B164,$B$63:$G$89,6,0)</f>
        <v>62.5</v>
      </c>
      <c r="Q164" s="123">
        <f>VLOOKUP(B164,$B$125:$Q$151,16,0)/VLOOKUP(B164,$B$63:$G$89,6,0)</f>
        <v>48.75</v>
      </c>
      <c r="R164" s="24">
        <f>VLOOKUP(B164,$B$125:$T$151,17,0)/VLOOKUP(B164,$B$63:$H$89,7,0)</f>
        <v>63.5</v>
      </c>
      <c r="S164" s="24">
        <f>VLOOKUP(B164,$B$125:$T$151,18,0)/VLOOKUP(B164,$B$63:$H$89,7,0)</f>
        <v>95</v>
      </c>
      <c r="T164" s="123">
        <f>VLOOKUP(B164,$B$125:$T$151,19,0)/VLOOKUP(B164,$B$63:$H$89,7,0)</f>
        <v>-31.5</v>
      </c>
      <c r="U164" s="24">
        <f>VLOOKUP(B164,$B$125:$W$151,17,0)/VLOOKUP(B164,$B$63:$I$89,8,0)</f>
        <v>42.333333333333336</v>
      </c>
      <c r="V164" s="24">
        <f>VLOOKUP(B164,$B$125:$W$151,18,0)/VLOOKUP(B164,$B$63:$I$89,8,0)</f>
        <v>63.333333333333336</v>
      </c>
      <c r="W164" s="123">
        <f>VLOOKUP(B164,$B$125:$W$151,19,0)/VLOOKUP(B164,$B$63:$I$89,8,0)</f>
        <v>-21</v>
      </c>
      <c r="X164" s="24">
        <f>VLOOKUP(B164,$B$125:$Z$151,23,0)/VLOOKUP(B164,$B$63:$J$89,9,0)</f>
        <v>84</v>
      </c>
      <c r="Y164" s="24">
        <f>VLOOKUP(B164,$B$125:$Z$151,24,0)/VLOOKUP(B164,$B$63:$J$89,9,0)</f>
        <v>69.42857142857143</v>
      </c>
      <c r="Z164" s="123">
        <f>VLOOKUP(B164,$B$125:$Z$151,25,0)/VLOOKUP(B164,$B$63:$J$89,9,0)</f>
        <v>14.571428571428571</v>
      </c>
      <c r="AA164" s="26">
        <f t="shared" si="20"/>
        <v>80.30555555555556</v>
      </c>
      <c r="AB164" s="26">
        <f t="shared" si="21"/>
        <v>75.58531746031747</v>
      </c>
      <c r="AC164" s="130">
        <f t="shared" si="22"/>
        <v>4.720238095238095</v>
      </c>
      <c r="AI164" s="10"/>
      <c r="AJ164" s="10"/>
      <c r="AK164" s="10"/>
    </row>
    <row r="165" spans="1:37" ht="12.75">
      <c r="A165" s="56">
        <v>9</v>
      </c>
      <c r="B165" s="21" t="s">
        <v>222</v>
      </c>
      <c r="C165" s="24"/>
      <c r="D165" s="24"/>
      <c r="E165" s="123"/>
      <c r="F165" s="24"/>
      <c r="G165" s="24"/>
      <c r="H165" s="123"/>
      <c r="I165" s="24">
        <f>VLOOKUP(B165,$B$125:$K$151,8,0)/VLOOKUP(B165,$B$63:$E$89,4,0)</f>
        <v>31</v>
      </c>
      <c r="J165" s="24">
        <f>VLOOKUP(B165,$B$125:$K$151,9,0)/VLOOKUP(B165,$B$63:$E$89,4,0)</f>
        <v>31.25</v>
      </c>
      <c r="K165" s="123">
        <f>VLOOKUP(B165,$B$125:$K$151,10,0)/VLOOKUP(B165,$B$63:$E$89,4,0)</f>
        <v>-0.25</v>
      </c>
      <c r="L165" s="24"/>
      <c r="M165" s="24"/>
      <c r="N165" s="123"/>
      <c r="O165" s="24"/>
      <c r="P165" s="24"/>
      <c r="Q165" s="123"/>
      <c r="R165" s="24"/>
      <c r="S165" s="24"/>
      <c r="T165" s="123"/>
      <c r="U165" s="24"/>
      <c r="V165" s="24"/>
      <c r="W165" s="123"/>
      <c r="X165" s="24"/>
      <c r="Y165" s="24"/>
      <c r="Z165" s="123"/>
      <c r="AA165" s="26">
        <f t="shared" si="20"/>
        <v>31</v>
      </c>
      <c r="AB165" s="26">
        <f t="shared" si="21"/>
        <v>31.25</v>
      </c>
      <c r="AC165" s="130">
        <f t="shared" si="22"/>
        <v>-0.25</v>
      </c>
      <c r="AI165" s="10"/>
      <c r="AJ165" s="10"/>
      <c r="AK165" s="10"/>
    </row>
    <row r="166" spans="1:37" ht="12.75">
      <c r="A166" s="56">
        <v>10</v>
      </c>
      <c r="B166" s="21" t="s">
        <v>306</v>
      </c>
      <c r="C166" s="24"/>
      <c r="D166" s="24"/>
      <c r="E166" s="123"/>
      <c r="F166" s="24"/>
      <c r="G166" s="24"/>
      <c r="H166" s="123"/>
      <c r="I166" s="24"/>
      <c r="J166" s="24"/>
      <c r="K166" s="123"/>
      <c r="L166" s="24"/>
      <c r="M166" s="24"/>
      <c r="N166" s="123"/>
      <c r="O166" s="24"/>
      <c r="P166" s="24"/>
      <c r="Q166" s="123"/>
      <c r="R166" s="24"/>
      <c r="S166" s="24"/>
      <c r="T166" s="123"/>
      <c r="U166" s="24"/>
      <c r="V166" s="24"/>
      <c r="W166" s="123"/>
      <c r="X166" s="24">
        <f>VLOOKUP(B166,$B$125:$Z$151,23,0)/VLOOKUP(B166,$B$63:$J$89,9,0)</f>
        <v>74.25</v>
      </c>
      <c r="Y166" s="24">
        <f>VLOOKUP(B166,$B$125:$Z$151,24,0)/VLOOKUP(B166,$B$63:$J$89,9,0)</f>
        <v>80.25</v>
      </c>
      <c r="Z166" s="123">
        <f>VLOOKUP(B166,$B$125:$Z$151,25,0)/VLOOKUP(B166,$B$63:$J$89,9,0)</f>
        <v>-6</v>
      </c>
      <c r="AA166" s="26">
        <f t="shared" si="20"/>
        <v>74.25</v>
      </c>
      <c r="AB166" s="26">
        <f t="shared" si="21"/>
        <v>80.25</v>
      </c>
      <c r="AC166" s="130">
        <f t="shared" si="22"/>
        <v>-6</v>
      </c>
      <c r="AI166" s="10"/>
      <c r="AJ166" s="10"/>
      <c r="AK166" s="10"/>
    </row>
    <row r="167" spans="1:29" ht="12.75">
      <c r="A167" s="56">
        <v>11</v>
      </c>
      <c r="B167" s="21" t="s">
        <v>288</v>
      </c>
      <c r="C167" s="24"/>
      <c r="D167" s="24"/>
      <c r="E167" s="123"/>
      <c r="F167" s="24"/>
      <c r="G167" s="24"/>
      <c r="H167" s="123"/>
      <c r="I167" s="24"/>
      <c r="J167" s="24"/>
      <c r="K167" s="123"/>
      <c r="L167" s="24"/>
      <c r="M167" s="24"/>
      <c r="N167" s="123"/>
      <c r="O167" s="24"/>
      <c r="P167" s="24"/>
      <c r="Q167" s="123"/>
      <c r="R167" s="24">
        <f>VLOOKUP(B167,$B$125:$T$151,17,0)/VLOOKUP(B167,$B$63:$H$89,7,0)</f>
        <v>56.25</v>
      </c>
      <c r="S167" s="24">
        <f>VLOOKUP(B167,$B$125:$T$151,18,0)/VLOOKUP(B167,$B$63:$H$89,7,0)</f>
        <v>72.75</v>
      </c>
      <c r="T167" s="123">
        <f>VLOOKUP(B167,$B$125:$T$151,19,0)/VLOOKUP(B167,$B$63:$H$89,7,0)</f>
        <v>-16.5</v>
      </c>
      <c r="U167" s="24"/>
      <c r="V167" s="24"/>
      <c r="W167" s="123"/>
      <c r="X167" s="24"/>
      <c r="Y167" s="24"/>
      <c r="Z167" s="123"/>
      <c r="AA167" s="26">
        <f t="shared" si="20"/>
        <v>56.25</v>
      </c>
      <c r="AB167" s="26">
        <f t="shared" si="21"/>
        <v>72.75</v>
      </c>
      <c r="AC167" s="130">
        <f t="shared" si="22"/>
        <v>-16.5</v>
      </c>
    </row>
    <row r="168" spans="1:29" ht="12.75">
      <c r="A168" s="56">
        <v>12</v>
      </c>
      <c r="B168" s="21" t="s">
        <v>218</v>
      </c>
      <c r="C168" s="24"/>
      <c r="D168" s="24"/>
      <c r="E168" s="123"/>
      <c r="F168" s="24"/>
      <c r="G168" s="24"/>
      <c r="H168" s="123"/>
      <c r="I168" s="24">
        <f>VLOOKUP(B168,$B$125:$K$151,8,0)/VLOOKUP(B168,$B$63:$E$89,4,0)</f>
        <v>14.5</v>
      </c>
      <c r="J168" s="24">
        <f>VLOOKUP(B168,$B$125:$K$151,9,0)/VLOOKUP(B168,$B$63:$E$89,4,0)</f>
        <v>35.75</v>
      </c>
      <c r="K168" s="123">
        <f>VLOOKUP(B168,$B$125:$K$151,10,0)/VLOOKUP(B168,$B$63:$E$89,4,0)</f>
        <v>-21.25</v>
      </c>
      <c r="L168" s="24"/>
      <c r="M168" s="24"/>
      <c r="N168" s="123"/>
      <c r="O168" s="24"/>
      <c r="P168" s="24"/>
      <c r="Q168" s="123"/>
      <c r="R168" s="24"/>
      <c r="S168" s="24"/>
      <c r="T168" s="123"/>
      <c r="U168" s="24"/>
      <c r="V168" s="24"/>
      <c r="W168" s="123"/>
      <c r="X168" s="24"/>
      <c r="Y168" s="24"/>
      <c r="Z168" s="123"/>
      <c r="AA168" s="26">
        <f t="shared" si="20"/>
        <v>14.5</v>
      </c>
      <c r="AB168" s="26">
        <f t="shared" si="21"/>
        <v>35.75</v>
      </c>
      <c r="AC168" s="130">
        <f t="shared" si="22"/>
        <v>-21.25</v>
      </c>
    </row>
    <row r="169" spans="1:29" ht="12.75">
      <c r="A169" s="56">
        <v>13</v>
      </c>
      <c r="B169" s="21" t="s">
        <v>15</v>
      </c>
      <c r="C169" s="24">
        <f>VLOOKUP(B169,$B$125:$E$151,2,0)/VLOOKUP(B169,$B$63:$C$89,2,0)</f>
        <v>54.875</v>
      </c>
      <c r="D169" s="24">
        <f>VLOOKUP(B169,$B$125:$E$151,3,0)/VLOOKUP(B169,$B$63:$C$89,2,0)</f>
        <v>77.25</v>
      </c>
      <c r="E169" s="123">
        <f>VLOOKUP(B169,$B$125:$E$151,4,0)/VLOOKUP(B169,$B$63:$C$89,2,0)</f>
        <v>-22.375</v>
      </c>
      <c r="F169" s="24"/>
      <c r="G169" s="24"/>
      <c r="H169" s="123"/>
      <c r="I169" s="24"/>
      <c r="J169" s="24"/>
      <c r="K169" s="123"/>
      <c r="L169" s="24">
        <f>VLOOKUP(B169,$B$125:$N$151,11,0)/VLOOKUP(B169,$B$63:$F$89,5,0)</f>
        <v>29.25</v>
      </c>
      <c r="M169" s="24">
        <f>VLOOKUP(B169,$B$125:$N$151,12,0)/VLOOKUP(B169,$B$63:$F$89,5,0)</f>
        <v>139</v>
      </c>
      <c r="N169" s="123">
        <f>VLOOKUP(B169,$B$125:$N$151,13,0)/VLOOKUP(B169,$B$63:$F$89,5,0)</f>
        <v>-109.75</v>
      </c>
      <c r="O169" s="24">
        <f>VLOOKUP(B169,$B$125:$Q$151,14,0)/VLOOKUP(B169,$B$63:$G$89,6,0)</f>
        <v>37.5</v>
      </c>
      <c r="P169" s="24">
        <f>VLOOKUP(B169,$B$125:$Q$151,15,0)/VLOOKUP(B169,$B$63:$G$89,6,0)</f>
        <v>68.5</v>
      </c>
      <c r="Q169" s="123">
        <f>VLOOKUP(B169,$B$125:$Q$151,16,0)/VLOOKUP(B169,$B$63:$G$89,6,0)</f>
        <v>-31</v>
      </c>
      <c r="R169" s="24"/>
      <c r="S169" s="24"/>
      <c r="T169" s="123"/>
      <c r="U169" s="24">
        <f>VLOOKUP(B169,$B$125:$W$151,17,0)/VLOOKUP(B169,$B$63:$I$89,8,0)</f>
        <v>0</v>
      </c>
      <c r="V169" s="24">
        <f>VLOOKUP(B169,$B$125:$W$151,18,0)/VLOOKUP(B169,$B$63:$I$89,8,0)</f>
        <v>0</v>
      </c>
      <c r="W169" s="123">
        <f>VLOOKUP(B169,$B$125:$W$151,19,0)/VLOOKUP(B169,$B$63:$I$89,8,0)</f>
        <v>0</v>
      </c>
      <c r="X169" s="24">
        <f>VLOOKUP(B169,$B$125:$Z$151,23,0)/VLOOKUP(B169,$B$63:$J$89,9,0)</f>
        <v>110.66666666666667</v>
      </c>
      <c r="Y169" s="24">
        <f>VLOOKUP(B169,$B$125:$Z$151,24,0)/VLOOKUP(B169,$B$63:$J$89,9,0)</f>
        <v>64.83333333333333</v>
      </c>
      <c r="Z169" s="123">
        <f>VLOOKUP(B169,$B$125:$Z$151,25,0)/VLOOKUP(B169,$B$63:$J$89,9,0)</f>
        <v>45.833333333333336</v>
      </c>
      <c r="AA169" s="26">
        <f t="shared" si="20"/>
        <v>46.458333333333336</v>
      </c>
      <c r="AB169" s="26">
        <f t="shared" si="21"/>
        <v>69.91666666666666</v>
      </c>
      <c r="AC169" s="130">
        <f t="shared" si="22"/>
        <v>-23.458333333333332</v>
      </c>
    </row>
    <row r="170" spans="1:29" ht="12.75">
      <c r="A170" s="56">
        <v>14</v>
      </c>
      <c r="B170" s="21" t="s">
        <v>17</v>
      </c>
      <c r="C170" s="24">
        <f>VLOOKUP(B170,$B$125:$E$151,2,0)/VLOOKUP(B170,$B$63:$C$89,2,0)</f>
        <v>75.5</v>
      </c>
      <c r="D170" s="24">
        <f>VLOOKUP(B170,$B$125:$E$151,3,0)/VLOOKUP(B170,$B$63:$C$89,2,0)</f>
        <v>116.375</v>
      </c>
      <c r="E170" s="123">
        <f>VLOOKUP(B170,$B$125:$E$151,4,0)/VLOOKUP(B170,$B$63:$C$89,2,0)</f>
        <v>-40.875</v>
      </c>
      <c r="F170" s="24">
        <f>VLOOKUP(B170,$B$125:$H$151,5,0)/VLOOKUP(B170,$B$63:$D$89,3,0)</f>
        <v>86.5</v>
      </c>
      <c r="G170" s="24">
        <f>VLOOKUP(B170,$B$125:$H$151,6,0)/VLOOKUP(B170,$B$63:$D$89,3,0)</f>
        <v>108.5</v>
      </c>
      <c r="H170" s="123">
        <f>VLOOKUP(B170,$B$125:$H$151,7,0)/VLOOKUP(B170,$B$63:$D$89,3,0)</f>
        <v>-22</v>
      </c>
      <c r="I170" s="24">
        <f>VLOOKUP(B170,$B$125:$K$151,8,0)/VLOOKUP(B170,$B$63:$E$89,4,0)</f>
        <v>74.25</v>
      </c>
      <c r="J170" s="24">
        <f>VLOOKUP(B170,$B$125:$K$151,9,0)/VLOOKUP(B170,$B$63:$E$89,4,0)</f>
        <v>126.25</v>
      </c>
      <c r="K170" s="123">
        <f>VLOOKUP(B170,$B$125:$K$151,10,0)/VLOOKUP(B170,$B$63:$E$89,4,0)</f>
        <v>-52</v>
      </c>
      <c r="L170" s="24">
        <f>VLOOKUP(B170,$B$125:$N$151,11,0)/VLOOKUP(B170,$B$63:$F$89,5,0)</f>
        <v>71.16666666666667</v>
      </c>
      <c r="M170" s="24">
        <f>VLOOKUP(B170,$B$125:$N$151,12,0)/VLOOKUP(B170,$B$63:$F$89,5,0)</f>
        <v>121.83333333333333</v>
      </c>
      <c r="N170" s="123">
        <f>VLOOKUP(B170,$B$125:$N$151,13,0)/VLOOKUP(B170,$B$63:$F$89,5,0)</f>
        <v>-50.666666666666664</v>
      </c>
      <c r="O170" s="24">
        <f>VLOOKUP(B170,$B$125:$Q$151,14,0)/VLOOKUP(B170,$B$63:$G$89,6,0)</f>
        <v>67.2</v>
      </c>
      <c r="P170" s="24">
        <f>VLOOKUP(B170,$B$125:$Q$151,15,0)/VLOOKUP(B170,$B$63:$G$89,6,0)</f>
        <v>68.8</v>
      </c>
      <c r="Q170" s="123">
        <f>VLOOKUP(B170,$B$125:$Q$151,16,0)/VLOOKUP(B170,$B$63:$G$89,6,0)</f>
        <v>-1.6</v>
      </c>
      <c r="R170" s="24">
        <f>VLOOKUP(B170,$B$125:$T$151,17,0)/VLOOKUP(B170,$B$63:$H$89,7,0)</f>
        <v>88.5</v>
      </c>
      <c r="S170" s="24">
        <f>VLOOKUP(B170,$B$125:$T$151,18,0)/VLOOKUP(B170,$B$63:$H$89,7,0)</f>
        <v>90.75</v>
      </c>
      <c r="T170" s="123">
        <f>VLOOKUP(B170,$B$125:$T$151,19,0)/VLOOKUP(B170,$B$63:$H$89,7,0)</f>
        <v>-2.25</v>
      </c>
      <c r="U170" s="24">
        <f>VLOOKUP(B170,$B$125:$W$151,17,0)/VLOOKUP(B170,$B$63:$I$89,8,0)</f>
        <v>118</v>
      </c>
      <c r="V170" s="24">
        <f>VLOOKUP(B170,$B$125:$W$151,18,0)/VLOOKUP(B170,$B$63:$I$89,8,0)</f>
        <v>121</v>
      </c>
      <c r="W170" s="123">
        <f>VLOOKUP(B170,$B$125:$W$151,19,0)/VLOOKUP(B170,$B$63:$I$89,8,0)</f>
        <v>-3</v>
      </c>
      <c r="X170" s="24">
        <f>VLOOKUP(B170,$B$125:$Z$151,23,0)/VLOOKUP(B170,$B$63:$J$89,9,0)</f>
        <v>62.25</v>
      </c>
      <c r="Y170" s="24">
        <f>VLOOKUP(B170,$B$125:$Z$151,24,0)/VLOOKUP(B170,$B$63:$J$89,9,0)</f>
        <v>93.75</v>
      </c>
      <c r="Z170" s="123">
        <f>VLOOKUP(B170,$B$125:$Z$151,25,0)/VLOOKUP(B170,$B$63:$J$89,9,0)</f>
        <v>-31.5</v>
      </c>
      <c r="AA170" s="26">
        <f t="shared" si="20"/>
        <v>80.42083333333333</v>
      </c>
      <c r="AB170" s="26">
        <f t="shared" si="21"/>
        <v>105.90729166666667</v>
      </c>
      <c r="AC170" s="130">
        <f t="shared" si="22"/>
        <v>-25.48645833333333</v>
      </c>
    </row>
    <row r="171" spans="1:29" ht="12.75">
      <c r="A171" s="56">
        <v>15</v>
      </c>
      <c r="B171" s="21" t="s">
        <v>221</v>
      </c>
      <c r="C171" s="24"/>
      <c r="D171" s="24"/>
      <c r="E171" s="123"/>
      <c r="F171" s="24"/>
      <c r="G171" s="24"/>
      <c r="H171" s="123"/>
      <c r="I171" s="24">
        <f>VLOOKUP(B171,$B$125:$K$151,8,0)/VLOOKUP(B171,$B$63:$E$89,4,0)</f>
        <v>30.5</v>
      </c>
      <c r="J171" s="24">
        <f>VLOOKUP(B171,$B$125:$K$151,9,0)/VLOOKUP(B171,$B$63:$E$89,4,0)</f>
        <v>60.75</v>
      </c>
      <c r="K171" s="123">
        <f>VLOOKUP(B171,$B$125:$K$151,10,0)/VLOOKUP(B171,$B$63:$E$89,4,0)</f>
        <v>-30.25</v>
      </c>
      <c r="L171" s="24"/>
      <c r="M171" s="24"/>
      <c r="N171" s="123"/>
      <c r="O171" s="24"/>
      <c r="P171" s="24"/>
      <c r="Q171" s="123"/>
      <c r="R171" s="24"/>
      <c r="S171" s="24"/>
      <c r="T171" s="123"/>
      <c r="U171" s="24"/>
      <c r="V171" s="24"/>
      <c r="W171" s="123"/>
      <c r="X171" s="24"/>
      <c r="Y171" s="24"/>
      <c r="Z171" s="123"/>
      <c r="AA171" s="26">
        <f t="shared" si="20"/>
        <v>30.5</v>
      </c>
      <c r="AB171" s="26">
        <f t="shared" si="21"/>
        <v>60.75</v>
      </c>
      <c r="AC171" s="130">
        <f t="shared" si="22"/>
        <v>-30.25</v>
      </c>
    </row>
    <row r="172" spans="1:29" ht="12.75">
      <c r="A172" s="56">
        <v>16</v>
      </c>
      <c r="B172" s="21" t="s">
        <v>305</v>
      </c>
      <c r="C172" s="24"/>
      <c r="D172" s="24"/>
      <c r="E172" s="123"/>
      <c r="F172" s="24"/>
      <c r="G172" s="24"/>
      <c r="H172" s="123"/>
      <c r="I172" s="24"/>
      <c r="J172" s="24"/>
      <c r="K172" s="123"/>
      <c r="L172" s="24"/>
      <c r="M172" s="24"/>
      <c r="N172" s="123"/>
      <c r="O172" s="24"/>
      <c r="P172" s="24"/>
      <c r="Q172" s="123"/>
      <c r="R172" s="24"/>
      <c r="S172" s="24"/>
      <c r="T172" s="123"/>
      <c r="U172" s="24"/>
      <c r="V172" s="24"/>
      <c r="W172" s="123"/>
      <c r="X172" s="24">
        <f>VLOOKUP(B172,$B$125:$Z$151,23,0)/VLOOKUP(B172,$B$63:$J$89,9,0)</f>
        <v>64.25</v>
      </c>
      <c r="Y172" s="24">
        <f>VLOOKUP(B172,$B$125:$Z$151,24,0)/VLOOKUP(B172,$B$63:$J$89,9,0)</f>
        <v>94.75</v>
      </c>
      <c r="Z172" s="123">
        <f>VLOOKUP(B172,$B$125:$Z$151,25,0)/VLOOKUP(B172,$B$63:$J$89,9,0)</f>
        <v>-30.5</v>
      </c>
      <c r="AA172" s="26">
        <f t="shared" si="20"/>
        <v>64.25</v>
      </c>
      <c r="AB172" s="26">
        <f t="shared" si="21"/>
        <v>94.75</v>
      </c>
      <c r="AC172" s="130">
        <f t="shared" si="22"/>
        <v>-30.5</v>
      </c>
    </row>
    <row r="173" spans="1:29" ht="12.75">
      <c r="A173" s="56">
        <v>17</v>
      </c>
      <c r="B173" s="21" t="s">
        <v>223</v>
      </c>
      <c r="C173" s="24"/>
      <c r="D173" s="24"/>
      <c r="E173" s="123"/>
      <c r="F173" s="24"/>
      <c r="G173" s="24"/>
      <c r="H173" s="123"/>
      <c r="I173" s="24">
        <f>VLOOKUP(B173,$B$125:$K$151,8,0)/VLOOKUP(B173,$B$63:$E$89,4,0)</f>
        <v>51.5</v>
      </c>
      <c r="J173" s="24">
        <f>VLOOKUP(B173,$B$125:$K$151,9,0)/VLOOKUP(B173,$B$63:$E$89,4,0)</f>
        <v>82.5</v>
      </c>
      <c r="K173" s="123">
        <f>VLOOKUP(B173,$B$125:$K$151,10,0)/VLOOKUP(B173,$B$63:$E$89,4,0)</f>
        <v>-31</v>
      </c>
      <c r="L173" s="24"/>
      <c r="M173" s="24"/>
      <c r="N173" s="123"/>
      <c r="O173" s="24"/>
      <c r="P173" s="24"/>
      <c r="Q173" s="123"/>
      <c r="R173" s="24"/>
      <c r="S173" s="24"/>
      <c r="T173" s="123"/>
      <c r="U173" s="24"/>
      <c r="V173" s="24"/>
      <c r="W173" s="123"/>
      <c r="X173" s="24"/>
      <c r="Y173" s="24"/>
      <c r="Z173" s="123"/>
      <c r="AA173" s="26">
        <f t="shared" si="20"/>
        <v>51.5</v>
      </c>
      <c r="AB173" s="26">
        <f t="shared" si="21"/>
        <v>82.5</v>
      </c>
      <c r="AC173" s="130">
        <f t="shared" si="22"/>
        <v>-31</v>
      </c>
    </row>
    <row r="174" spans="1:29" ht="12.75">
      <c r="A174" s="56">
        <v>18</v>
      </c>
      <c r="B174" s="21" t="s">
        <v>272</v>
      </c>
      <c r="C174" s="24"/>
      <c r="D174" s="24"/>
      <c r="E174" s="123"/>
      <c r="F174" s="24"/>
      <c r="G174" s="24"/>
      <c r="H174" s="123"/>
      <c r="I174" s="24"/>
      <c r="J174" s="24"/>
      <c r="K174" s="123"/>
      <c r="L174" s="24">
        <f>VLOOKUP(B174,$B$125:$N$151,11,0)/VLOOKUP(B174,$B$63:$F$89,5,0)</f>
        <v>24.666666666666668</v>
      </c>
      <c r="M174" s="24">
        <f>VLOOKUP(B174,$B$125:$N$151,12,0)/VLOOKUP(B174,$B$63:$F$89,5,0)</f>
        <v>73.33333333333333</v>
      </c>
      <c r="N174" s="123">
        <f>VLOOKUP(B174,$B$125:$N$151,13,0)/VLOOKUP(B174,$B$63:$F$89,5,0)</f>
        <v>-48.666666666666664</v>
      </c>
      <c r="O174" s="24">
        <f>VLOOKUP(B174,$B$125:$Q$151,14,0)/VLOOKUP(B174,$B$63:$G$89,6,0)</f>
        <v>26</v>
      </c>
      <c r="P174" s="24">
        <f>VLOOKUP(B174,$B$125:$Q$151,15,0)/VLOOKUP(B174,$B$63:$G$89,6,0)</f>
        <v>49.8</v>
      </c>
      <c r="Q174" s="123">
        <f>VLOOKUP(B174,$B$125:$Q$151,16,0)/VLOOKUP(B174,$B$63:$G$89,6,0)</f>
        <v>-23.8</v>
      </c>
      <c r="R174" s="24"/>
      <c r="S174" s="24"/>
      <c r="T174" s="123"/>
      <c r="U174" s="24"/>
      <c r="V174" s="24"/>
      <c r="W174" s="123"/>
      <c r="X174" s="24"/>
      <c r="Y174" s="24"/>
      <c r="Z174" s="123"/>
      <c r="AA174" s="26">
        <f t="shared" si="20"/>
        <v>25.333333333333336</v>
      </c>
      <c r="AB174" s="26">
        <f t="shared" si="21"/>
        <v>61.56666666666666</v>
      </c>
      <c r="AC174" s="130">
        <f t="shared" si="22"/>
        <v>-36.233333333333334</v>
      </c>
    </row>
    <row r="175" spans="1:29" ht="12.75">
      <c r="A175" s="56">
        <v>19</v>
      </c>
      <c r="B175" s="21" t="s">
        <v>164</v>
      </c>
      <c r="C175" s="24"/>
      <c r="D175" s="24"/>
      <c r="E175" s="123"/>
      <c r="F175" s="24"/>
      <c r="G175" s="24"/>
      <c r="H175" s="123"/>
      <c r="I175" s="24">
        <f>VLOOKUP(B175,$B$125:$K$151,8,0)/VLOOKUP(B175,$B$63:$E$89,4,0)</f>
        <v>78.8</v>
      </c>
      <c r="J175" s="24">
        <f>VLOOKUP(B175,$B$125:$K$151,9,0)/VLOOKUP(B175,$B$63:$E$89,4,0)</f>
        <v>51</v>
      </c>
      <c r="K175" s="123">
        <f>VLOOKUP(B175,$B$125:$K$151,10,0)/VLOOKUP(B175,$B$63:$E$89,4,0)</f>
        <v>27.8</v>
      </c>
      <c r="L175" s="24"/>
      <c r="M175" s="24"/>
      <c r="N175" s="123"/>
      <c r="O175" s="24"/>
      <c r="P175" s="24"/>
      <c r="Q175" s="123"/>
      <c r="R175" s="24">
        <f>VLOOKUP(B175,$B$125:$T$151,17,0)/VLOOKUP(B175,$B$63:$H$89,7,0)</f>
        <v>29.25</v>
      </c>
      <c r="S175" s="24">
        <f>VLOOKUP(B175,$B$125:$T$151,18,0)/VLOOKUP(B175,$B$63:$H$89,7,0)</f>
        <v>136.75</v>
      </c>
      <c r="T175" s="123">
        <f>VLOOKUP(B175,$B$125:$T$151,19,0)/VLOOKUP(B175,$B$63:$H$89,7,0)</f>
        <v>-107.5</v>
      </c>
      <c r="U175" s="24"/>
      <c r="V175" s="24"/>
      <c r="W175" s="123"/>
      <c r="X175" s="24"/>
      <c r="Y175" s="24"/>
      <c r="Z175" s="123"/>
      <c r="AA175" s="26">
        <f t="shared" si="20"/>
        <v>54.025</v>
      </c>
      <c r="AB175" s="26">
        <f t="shared" si="21"/>
        <v>93.875</v>
      </c>
      <c r="AC175" s="130">
        <f t="shared" si="22"/>
        <v>-39.85</v>
      </c>
    </row>
    <row r="176" spans="1:29" ht="12.75">
      <c r="A176" s="56">
        <v>20</v>
      </c>
      <c r="B176" s="21" t="s">
        <v>20</v>
      </c>
      <c r="C176" s="24">
        <f>VLOOKUP(B176,$B$125:$E$151,2,0)/VLOOKUP(B176,$B$63:$C$89,2,0)</f>
        <v>53.75</v>
      </c>
      <c r="D176" s="24">
        <f>VLOOKUP(B176,$B$125:$E$151,3,0)/VLOOKUP(B176,$B$63:$C$89,2,0)</f>
        <v>95.75</v>
      </c>
      <c r="E176" s="123">
        <f>VLOOKUP(B176,$B$125:$E$151,4,0)/VLOOKUP(B176,$B$63:$C$89,2,0)</f>
        <v>-42</v>
      </c>
      <c r="F176" s="24">
        <f>VLOOKUP(B176,$B$125:$H$151,5,0)/VLOOKUP(B176,$B$63:$D$89,3,0)</f>
        <v>60.75</v>
      </c>
      <c r="G176" s="24">
        <f>VLOOKUP(B176,$B$125:$H$151,6,0)/VLOOKUP(B176,$B$63:$D$89,3,0)</f>
        <v>108.5</v>
      </c>
      <c r="H176" s="123">
        <f>VLOOKUP(B176,$B$125:$H$151,7,0)/VLOOKUP(B176,$B$63:$D$89,3,0)</f>
        <v>-47.75</v>
      </c>
      <c r="I176" s="24"/>
      <c r="J176" s="24"/>
      <c r="K176" s="123"/>
      <c r="L176" s="24">
        <f>VLOOKUP(B176,$B$125:$N$151,11,0)/VLOOKUP(B176,$B$63:$F$89,5,0)</f>
        <v>46</v>
      </c>
      <c r="M176" s="24">
        <f>VLOOKUP(B176,$B$125:$N$151,12,0)/VLOOKUP(B176,$B$63:$F$89,5,0)</f>
        <v>107</v>
      </c>
      <c r="N176" s="123">
        <f>VLOOKUP(B176,$B$125:$N$151,13,0)/VLOOKUP(B176,$B$63:$F$89,5,0)</f>
        <v>-61</v>
      </c>
      <c r="O176" s="24">
        <f>VLOOKUP(B176,$B$125:$Q$151,14,0)/VLOOKUP(B176,$B$63:$G$89,6,0)</f>
        <v>33.75</v>
      </c>
      <c r="P176" s="24">
        <f>VLOOKUP(B176,$B$125:$Q$151,15,0)/VLOOKUP(B176,$B$63:$G$89,6,0)</f>
        <v>136</v>
      </c>
      <c r="Q176" s="123">
        <f>VLOOKUP(B176,$B$125:$Q$151,16,0)/VLOOKUP(B176,$B$63:$G$89,6,0)</f>
        <v>-102.25</v>
      </c>
      <c r="R176" s="24">
        <f>VLOOKUP(B176,$B$125:$T$151,17,0)/VLOOKUP(B176,$B$63:$H$89,7,0)</f>
        <v>67.875</v>
      </c>
      <c r="S176" s="24">
        <f>VLOOKUP(B176,$B$125:$T$151,18,0)/VLOOKUP(B176,$B$63:$H$89,7,0)</f>
        <v>55.125</v>
      </c>
      <c r="T176" s="123">
        <f>VLOOKUP(B176,$B$125:$T$151,19,0)/VLOOKUP(B176,$B$63:$H$89,7,0)</f>
        <v>12.75</v>
      </c>
      <c r="U176" s="24">
        <f>VLOOKUP(B176,$B$125:$W$151,17,0)/VLOOKUP(B176,$B$63:$I$89,8,0)</f>
        <v>90.5</v>
      </c>
      <c r="V176" s="24">
        <f>VLOOKUP(B176,$B$125:$W$151,18,0)/VLOOKUP(B176,$B$63:$I$89,8,0)</f>
        <v>73.5</v>
      </c>
      <c r="W176" s="123">
        <f>VLOOKUP(B176,$B$125:$W$151,19,0)/VLOOKUP(B176,$B$63:$I$89,8,0)</f>
        <v>17</v>
      </c>
      <c r="X176" s="24">
        <f>VLOOKUP(B176,$B$125:$Z$151,23,0)/VLOOKUP(B176,$B$63:$J$89,9,0)</f>
        <v>15</v>
      </c>
      <c r="Y176" s="24">
        <f>VLOOKUP(B176,$B$125:$Z$151,24,0)/VLOOKUP(B176,$B$63:$J$89,9,0)</f>
        <v>90.75</v>
      </c>
      <c r="Z176" s="123">
        <f>VLOOKUP(B176,$B$125:$Z$151,25,0)/VLOOKUP(B176,$B$63:$J$89,9,0)</f>
        <v>-75.75</v>
      </c>
      <c r="AA176" s="26">
        <f t="shared" si="20"/>
        <v>52.517857142857146</v>
      </c>
      <c r="AB176" s="26">
        <f t="shared" si="21"/>
        <v>95.23214285714286</v>
      </c>
      <c r="AC176" s="130">
        <f t="shared" si="22"/>
        <v>-42.714285714285715</v>
      </c>
    </row>
    <row r="177" spans="1:29" ht="12.75">
      <c r="A177" s="56">
        <v>21</v>
      </c>
      <c r="B177" s="21" t="s">
        <v>220</v>
      </c>
      <c r="C177" s="24"/>
      <c r="D177" s="24"/>
      <c r="E177" s="123"/>
      <c r="F177" s="24"/>
      <c r="G177" s="24"/>
      <c r="H177" s="123"/>
      <c r="I177" s="24">
        <f>VLOOKUP(B177,$B$125:$K$151,8,0)/VLOOKUP(B177,$B$63:$E$89,4,0)</f>
        <v>14.5</v>
      </c>
      <c r="J177" s="24">
        <f>VLOOKUP(B177,$B$125:$K$151,9,0)/VLOOKUP(B177,$B$63:$E$89,4,0)</f>
        <v>72.75</v>
      </c>
      <c r="K177" s="123">
        <f>VLOOKUP(B177,$B$125:$K$151,10,0)/VLOOKUP(B177,$B$63:$E$89,4,0)</f>
        <v>-58.25</v>
      </c>
      <c r="L177" s="24"/>
      <c r="M177" s="24"/>
      <c r="N177" s="123"/>
      <c r="O177" s="24"/>
      <c r="P177" s="24"/>
      <c r="Q177" s="123"/>
      <c r="R177" s="24"/>
      <c r="S177" s="24"/>
      <c r="T177" s="123"/>
      <c r="U177" s="24"/>
      <c r="V177" s="24"/>
      <c r="W177" s="123"/>
      <c r="X177" s="24"/>
      <c r="Y177" s="24"/>
      <c r="Z177" s="123"/>
      <c r="AA177" s="26">
        <f t="shared" si="20"/>
        <v>14.5</v>
      </c>
      <c r="AB177" s="26">
        <f t="shared" si="21"/>
        <v>72.75</v>
      </c>
      <c r="AC177" s="130">
        <f t="shared" si="22"/>
        <v>-58.25</v>
      </c>
    </row>
    <row r="178" spans="1:29" ht="12.75">
      <c r="A178" s="56">
        <v>22</v>
      </c>
      <c r="B178" s="21" t="s">
        <v>289</v>
      </c>
      <c r="C178" s="24"/>
      <c r="D178" s="24"/>
      <c r="E178" s="123"/>
      <c r="F178" s="24"/>
      <c r="G178" s="24"/>
      <c r="H178" s="123"/>
      <c r="I178" s="24"/>
      <c r="J178" s="24"/>
      <c r="K178" s="123"/>
      <c r="L178" s="24"/>
      <c r="M178" s="24"/>
      <c r="N178" s="123"/>
      <c r="O178" s="24"/>
      <c r="P178" s="24"/>
      <c r="Q178" s="123"/>
      <c r="R178" s="24">
        <f>VLOOKUP(B178,$B$125:$T$151,17,0)/VLOOKUP(B178,$B$63:$H$89,7,0)</f>
        <v>32</v>
      </c>
      <c r="S178" s="24">
        <f>VLOOKUP(B178,$B$125:$T$151,18,0)/VLOOKUP(B178,$B$63:$H$89,7,0)</f>
        <v>93.5</v>
      </c>
      <c r="T178" s="123">
        <f>VLOOKUP(B178,$B$125:$T$151,19,0)/VLOOKUP(B178,$B$63:$H$89,7,0)</f>
        <v>-61.5</v>
      </c>
      <c r="U178" s="24"/>
      <c r="V178" s="24"/>
      <c r="W178" s="123"/>
      <c r="X178" s="24"/>
      <c r="Y178" s="24"/>
      <c r="Z178" s="123"/>
      <c r="AA178" s="26">
        <f t="shared" si="20"/>
        <v>32</v>
      </c>
      <c r="AB178" s="26">
        <f t="shared" si="21"/>
        <v>93.5</v>
      </c>
      <c r="AC178" s="130">
        <f t="shared" si="22"/>
        <v>-61.5</v>
      </c>
    </row>
    <row r="179" spans="1:29" ht="12.75">
      <c r="A179" s="56">
        <v>23</v>
      </c>
      <c r="B179" s="21" t="s">
        <v>21</v>
      </c>
      <c r="C179" s="24">
        <f>VLOOKUP(B179,$B$125:$E$151,2,0)/VLOOKUP(B179,$B$63:$C$89,2,0)</f>
        <v>75.25</v>
      </c>
      <c r="D179" s="24">
        <f>VLOOKUP(B179,$B$125:$E$151,3,0)/VLOOKUP(B179,$B$63:$C$89,2,0)</f>
        <v>143.5</v>
      </c>
      <c r="E179" s="123">
        <f>VLOOKUP(B179,$B$125:$E$151,4,0)/VLOOKUP(B179,$B$63:$C$89,2,0)</f>
        <v>-68.25</v>
      </c>
      <c r="F179" s="24">
        <f>VLOOKUP(B179,$B$125:$H$151,5,0)/VLOOKUP(B179,$B$63:$D$89,3,0)</f>
        <v>119.75</v>
      </c>
      <c r="G179" s="24">
        <f>VLOOKUP(B179,$B$125:$H$151,6,0)/VLOOKUP(B179,$B$63:$D$89,3,0)</f>
        <v>157.5</v>
      </c>
      <c r="H179" s="123">
        <f>VLOOKUP(B179,$B$125:$H$151,7,0)/VLOOKUP(B179,$B$63:$D$89,3,0)</f>
        <v>-37.75</v>
      </c>
      <c r="I179" s="24"/>
      <c r="J179" s="24"/>
      <c r="K179" s="123"/>
      <c r="L179" s="24"/>
      <c r="M179" s="24"/>
      <c r="N179" s="123"/>
      <c r="O179" s="24">
        <f>VLOOKUP(B179,$B$125:$Q$151,14,0)/VLOOKUP(B179,$B$63:$G$89,6,0)</f>
        <v>32.8</v>
      </c>
      <c r="P179" s="24">
        <f>VLOOKUP(B179,$B$125:$Q$151,15,0)/VLOOKUP(B179,$B$63:$G$89,6,0)</f>
        <v>120.6</v>
      </c>
      <c r="Q179" s="123">
        <f>VLOOKUP(B179,$B$125:$Q$151,16,0)/VLOOKUP(B179,$B$63:$G$89,6,0)</f>
        <v>-87.8</v>
      </c>
      <c r="R179" s="24">
        <f>VLOOKUP(B179,$B$125:$T$151,17,0)/VLOOKUP(B179,$B$63:$H$89,7,0)</f>
        <v>59.75</v>
      </c>
      <c r="S179" s="24">
        <f>VLOOKUP(B179,$B$125:$T$151,18,0)/VLOOKUP(B179,$B$63:$H$89,7,0)</f>
        <v>117.875</v>
      </c>
      <c r="T179" s="123">
        <f>VLOOKUP(B179,$B$125:$T$151,19,0)/VLOOKUP(B179,$B$63:$H$89,7,0)</f>
        <v>-58.125</v>
      </c>
      <c r="U179" s="24"/>
      <c r="V179" s="24"/>
      <c r="W179" s="123"/>
      <c r="X179" s="24"/>
      <c r="Y179" s="24"/>
      <c r="Z179" s="123"/>
      <c r="AA179" s="26">
        <f t="shared" si="20"/>
        <v>71.8875</v>
      </c>
      <c r="AB179" s="26">
        <f t="shared" si="21"/>
        <v>134.86875</v>
      </c>
      <c r="AC179" s="130">
        <f t="shared" si="22"/>
        <v>-62.98125</v>
      </c>
    </row>
    <row r="180" spans="1:29" ht="12.75">
      <c r="A180" s="56">
        <v>24</v>
      </c>
      <c r="B180" s="21" t="s">
        <v>23</v>
      </c>
      <c r="C180" s="24">
        <f>VLOOKUP(B180,$B$125:$E$151,2,0)/VLOOKUP(B180,$B$63:$C$89,2,0)</f>
        <v>26.5</v>
      </c>
      <c r="D180" s="24">
        <f>VLOOKUP(B180,$B$125:$E$151,3,0)/VLOOKUP(B180,$B$63:$C$89,2,0)</f>
        <v>198.25</v>
      </c>
      <c r="E180" s="123">
        <f>VLOOKUP(B180,$B$125:$E$151,4,0)/VLOOKUP(B180,$B$63:$C$89,2,0)</f>
        <v>-171.75</v>
      </c>
      <c r="F180" s="24"/>
      <c r="G180" s="24"/>
      <c r="H180" s="123"/>
      <c r="I180" s="24">
        <f>VLOOKUP(B180,$B$125:$K$151,8,0)/VLOOKUP(B180,$B$63:$E$89,4,0)</f>
        <v>44.6</v>
      </c>
      <c r="J180" s="24">
        <f>VLOOKUP(B180,$B$125:$K$151,9,0)/VLOOKUP(B180,$B$63:$E$89,4,0)</f>
        <v>75.2</v>
      </c>
      <c r="K180" s="123">
        <f>VLOOKUP(B180,$B$125:$K$151,10,0)/VLOOKUP(B180,$B$63:$E$89,4,0)</f>
        <v>-30.6</v>
      </c>
      <c r="L180" s="24"/>
      <c r="M180" s="24"/>
      <c r="N180" s="123"/>
      <c r="O180" s="24">
        <f>VLOOKUP(B180,$B$125:$Q$151,14,0)/VLOOKUP(B180,$B$63:$G$89,6,0)</f>
        <v>49.8</v>
      </c>
      <c r="P180" s="24">
        <f>VLOOKUP(B180,$B$125:$Q$151,15,0)/VLOOKUP(B180,$B$63:$G$89,6,0)</f>
        <v>90.6</v>
      </c>
      <c r="Q180" s="123">
        <f>VLOOKUP(B180,$B$125:$Q$151,16,0)/VLOOKUP(B180,$B$63:$G$89,6,0)</f>
        <v>-40.8</v>
      </c>
      <c r="R180" s="24"/>
      <c r="S180" s="24"/>
      <c r="T180" s="123"/>
      <c r="U180" s="24"/>
      <c r="V180" s="24"/>
      <c r="W180" s="123"/>
      <c r="X180" s="24"/>
      <c r="Y180" s="24"/>
      <c r="Z180" s="123"/>
      <c r="AA180" s="26">
        <f t="shared" si="20"/>
        <v>40.3</v>
      </c>
      <c r="AB180" s="26">
        <f t="shared" si="21"/>
        <v>121.34999999999998</v>
      </c>
      <c r="AC180" s="130">
        <f t="shared" si="22"/>
        <v>-81.05</v>
      </c>
    </row>
    <row r="181" spans="1:29" ht="12.75">
      <c r="A181" s="56">
        <v>25</v>
      </c>
      <c r="B181" s="21" t="s">
        <v>184</v>
      </c>
      <c r="C181" s="24"/>
      <c r="D181" s="24"/>
      <c r="E181" s="123"/>
      <c r="F181" s="24">
        <f>VLOOKUP(B181,$B$125:$H$151,5,0)/VLOOKUP(B181,$B$63:$D$89,3,0)</f>
        <v>38.75</v>
      </c>
      <c r="G181" s="24">
        <f>VLOOKUP(B181,$B$125:$H$151,6,0)/VLOOKUP(B181,$B$63:$D$89,3,0)</f>
        <v>124.25</v>
      </c>
      <c r="H181" s="123">
        <f>VLOOKUP(B181,$B$125:$H$151,7,0)/VLOOKUP(B181,$B$63:$D$89,3,0)</f>
        <v>-85.5</v>
      </c>
      <c r="I181" s="24"/>
      <c r="J181" s="24"/>
      <c r="K181" s="123"/>
      <c r="L181" s="24"/>
      <c r="M181" s="24"/>
      <c r="N181" s="123"/>
      <c r="O181" s="24"/>
      <c r="P181" s="24"/>
      <c r="Q181" s="123"/>
      <c r="R181" s="24"/>
      <c r="S181" s="24"/>
      <c r="T181" s="123"/>
      <c r="U181" s="24"/>
      <c r="V181" s="24"/>
      <c r="W181" s="123"/>
      <c r="X181" s="24"/>
      <c r="Y181" s="24"/>
      <c r="Z181" s="123"/>
      <c r="AA181" s="26">
        <f t="shared" si="20"/>
        <v>38.75</v>
      </c>
      <c r="AB181" s="26">
        <f t="shared" si="21"/>
        <v>124.25</v>
      </c>
      <c r="AC181" s="130">
        <f t="shared" si="22"/>
        <v>-85.5</v>
      </c>
    </row>
    <row r="182" spans="1:29" ht="12.75">
      <c r="A182" s="56">
        <v>26</v>
      </c>
      <c r="B182" s="21" t="s">
        <v>224</v>
      </c>
      <c r="C182" s="24"/>
      <c r="D182" s="24"/>
      <c r="E182" s="124"/>
      <c r="F182" s="24"/>
      <c r="G182" s="24"/>
      <c r="H182" s="124"/>
      <c r="I182" s="24">
        <f>VLOOKUP(B182,$B$125:$K$151,8,0)/VLOOKUP(B182,$B$63:$E$89,4,0)</f>
        <v>34.75</v>
      </c>
      <c r="J182" s="24">
        <f>VLOOKUP(B182,$B$125:$K$151,9,0)/VLOOKUP(B182,$B$63:$E$89,4,0)</f>
        <v>140.5</v>
      </c>
      <c r="K182" s="124">
        <f>VLOOKUP(B182,$B$125:$K$151,10,0)/VLOOKUP(B182,$B$63:$E$89,4,0)</f>
        <v>-105.75</v>
      </c>
      <c r="L182" s="24"/>
      <c r="M182" s="24"/>
      <c r="N182" s="124"/>
      <c r="O182" s="24"/>
      <c r="P182" s="24"/>
      <c r="Q182" s="124"/>
      <c r="R182" s="24"/>
      <c r="S182" s="24"/>
      <c r="T182" s="124"/>
      <c r="U182" s="24"/>
      <c r="V182" s="24"/>
      <c r="W182" s="123"/>
      <c r="X182" s="24"/>
      <c r="Y182" s="24"/>
      <c r="Z182" s="123"/>
      <c r="AA182" s="26">
        <f t="shared" si="20"/>
        <v>34.75</v>
      </c>
      <c r="AB182" s="26">
        <f t="shared" si="21"/>
        <v>140.5</v>
      </c>
      <c r="AC182" s="130">
        <f t="shared" si="22"/>
        <v>-105.75</v>
      </c>
    </row>
    <row r="183" spans="1:29" ht="13.5" thickBot="1">
      <c r="A183" s="57">
        <v>27</v>
      </c>
      <c r="B183" s="58" t="s">
        <v>307</v>
      </c>
      <c r="C183" s="69"/>
      <c r="D183" s="69"/>
      <c r="E183" s="125"/>
      <c r="F183" s="69"/>
      <c r="G183" s="69"/>
      <c r="H183" s="125"/>
      <c r="I183" s="69"/>
      <c r="J183" s="69"/>
      <c r="K183" s="125"/>
      <c r="L183" s="69"/>
      <c r="M183" s="69"/>
      <c r="N183" s="125"/>
      <c r="O183" s="69"/>
      <c r="P183" s="69"/>
      <c r="Q183" s="125"/>
      <c r="R183" s="69"/>
      <c r="S183" s="69"/>
      <c r="T183" s="125"/>
      <c r="U183" s="69"/>
      <c r="V183" s="69"/>
      <c r="W183" s="69"/>
      <c r="X183" s="69">
        <f>VLOOKUP(B183,$B$125:$Z$151,23,0)/VLOOKUP(B183,$B$63:$J$89,9,0)</f>
        <v>58.5</v>
      </c>
      <c r="Y183" s="69">
        <f>VLOOKUP(B183,$B$125:$Z$151,24,0)/VLOOKUP(B183,$B$63:$J$89,9,0)</f>
        <v>170</v>
      </c>
      <c r="Z183" s="125">
        <f>VLOOKUP(B183,$B$125:$Z$151,25,0)/VLOOKUP(B183,$B$63:$J$89,9,0)</f>
        <v>-111.5</v>
      </c>
      <c r="AA183" s="78">
        <f t="shared" si="20"/>
        <v>58.5</v>
      </c>
      <c r="AB183" s="78">
        <f t="shared" si="21"/>
        <v>170</v>
      </c>
      <c r="AC183" s="131">
        <f t="shared" si="22"/>
        <v>-111.5</v>
      </c>
    </row>
    <row r="184" spans="1:29" ht="13.5" thickBot="1">
      <c r="A184" s="49"/>
      <c r="B184" s="48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15"/>
      <c r="V184" s="15"/>
      <c r="W184" s="15"/>
      <c r="X184" s="50"/>
      <c r="Y184" s="50"/>
      <c r="Z184" s="50"/>
      <c r="AA184" s="50"/>
      <c r="AB184" s="50"/>
      <c r="AC184" s="50"/>
    </row>
    <row r="185" spans="1:29" ht="12.75">
      <c r="A185" s="51" t="s">
        <v>0</v>
      </c>
      <c r="B185" s="52" t="s">
        <v>1</v>
      </c>
      <c r="C185" s="144" t="s">
        <v>182</v>
      </c>
      <c r="D185" s="144"/>
      <c r="E185" s="144"/>
      <c r="F185" s="144"/>
      <c r="G185" s="144"/>
      <c r="H185" s="144"/>
      <c r="I185" s="144"/>
      <c r="J185" s="144"/>
      <c r="K185" s="144" t="s">
        <v>76</v>
      </c>
      <c r="L185" s="145"/>
      <c r="M185" s="50"/>
      <c r="N185" s="50"/>
      <c r="O185" s="50"/>
      <c r="P185" s="50"/>
      <c r="Q185" s="50"/>
      <c r="R185" s="50"/>
      <c r="S185" s="50"/>
      <c r="T185" s="50"/>
      <c r="U185" s="15"/>
      <c r="V185" s="15"/>
      <c r="W185" s="15"/>
      <c r="X185" s="50"/>
      <c r="Y185" s="50"/>
      <c r="Z185" s="50"/>
      <c r="AA185" s="50"/>
      <c r="AB185" s="50"/>
      <c r="AC185" s="50"/>
    </row>
    <row r="186" spans="1:29" ht="90" customHeight="1">
      <c r="A186" s="54" t="s">
        <v>0</v>
      </c>
      <c r="B186" s="18" t="s">
        <v>1</v>
      </c>
      <c r="C186" s="109" t="s">
        <v>4</v>
      </c>
      <c r="D186" s="109" t="s">
        <v>5</v>
      </c>
      <c r="E186" s="107" t="s">
        <v>6</v>
      </c>
      <c r="F186" s="109" t="s">
        <v>7</v>
      </c>
      <c r="G186" s="107" t="s">
        <v>8</v>
      </c>
      <c r="H186" s="107" t="s">
        <v>9</v>
      </c>
      <c r="I186" s="109" t="s">
        <v>10</v>
      </c>
      <c r="J186" s="107" t="s">
        <v>11</v>
      </c>
      <c r="K186" s="19" t="s">
        <v>12</v>
      </c>
      <c r="L186" s="55" t="s">
        <v>48</v>
      </c>
      <c r="M186" s="50"/>
      <c r="N186" s="50"/>
      <c r="R186" s="31"/>
      <c r="S186" s="10"/>
      <c r="T186" s="32"/>
      <c r="U186" s="15"/>
      <c r="V186" s="15"/>
      <c r="W186" s="15"/>
      <c r="X186" s="50"/>
      <c r="Y186" s="50"/>
      <c r="Z186" s="50"/>
      <c r="AA186" s="50"/>
      <c r="AB186" s="50"/>
      <c r="AC186" s="50"/>
    </row>
    <row r="187" spans="1:29" ht="12.75">
      <c r="A187" s="56">
        <v>1</v>
      </c>
      <c r="B187" s="21" t="s">
        <v>14</v>
      </c>
      <c r="C187" s="20">
        <v>12</v>
      </c>
      <c r="D187" s="20">
        <v>6</v>
      </c>
      <c r="E187" s="20">
        <v>9</v>
      </c>
      <c r="F187" s="20">
        <v>1</v>
      </c>
      <c r="G187" s="20">
        <v>3</v>
      </c>
      <c r="H187" s="20">
        <v>14</v>
      </c>
      <c r="I187" s="20">
        <v>5</v>
      </c>
      <c r="J187" s="20">
        <v>6</v>
      </c>
      <c r="K187" s="20">
        <f aca="true" t="shared" si="23" ref="K187:K213">SUM(C187:J187)</f>
        <v>56</v>
      </c>
      <c r="L187" s="79">
        <f aca="true" t="shared" si="24" ref="L187:L213">K187/VLOOKUP(B187,$B$63:$K$89,10,0)</f>
        <v>1.0566037735849056</v>
      </c>
      <c r="M187" s="50"/>
      <c r="N187" s="50"/>
      <c r="T187" s="32"/>
      <c r="U187" s="15"/>
      <c r="V187" s="15"/>
      <c r="W187" s="15"/>
      <c r="X187" s="50"/>
      <c r="Y187" s="50"/>
      <c r="Z187" s="50"/>
      <c r="AA187" s="50"/>
      <c r="AB187" s="50"/>
      <c r="AC187" s="50"/>
    </row>
    <row r="188" spans="1:29" ht="12.75">
      <c r="A188" s="56">
        <v>2</v>
      </c>
      <c r="B188" s="96" t="s">
        <v>22</v>
      </c>
      <c r="C188" s="20">
        <v>2</v>
      </c>
      <c r="D188" s="20">
        <v>8</v>
      </c>
      <c r="E188" s="20">
        <v>6</v>
      </c>
      <c r="F188" s="20">
        <v>1</v>
      </c>
      <c r="G188" s="20">
        <v>5</v>
      </c>
      <c r="H188" s="20">
        <v>1</v>
      </c>
      <c r="I188" s="20">
        <v>5</v>
      </c>
      <c r="J188" s="20">
        <v>5</v>
      </c>
      <c r="K188" s="20">
        <f t="shared" si="23"/>
        <v>33</v>
      </c>
      <c r="L188" s="79">
        <f t="shared" si="24"/>
        <v>0.6875</v>
      </c>
      <c r="M188" s="50"/>
      <c r="N188" s="50"/>
      <c r="T188" s="32"/>
      <c r="X188" s="50"/>
      <c r="Y188" s="50"/>
      <c r="Z188" s="50"/>
      <c r="AA188" s="50"/>
      <c r="AB188" s="50"/>
      <c r="AC188" s="50"/>
    </row>
    <row r="189" spans="1:29" ht="12.75">
      <c r="A189" s="56">
        <v>3</v>
      </c>
      <c r="B189" s="96" t="s">
        <v>16</v>
      </c>
      <c r="C189" s="20">
        <v>8</v>
      </c>
      <c r="D189" s="20">
        <v>1</v>
      </c>
      <c r="E189" s="20"/>
      <c r="F189" s="20">
        <v>9</v>
      </c>
      <c r="G189" s="20">
        <v>5</v>
      </c>
      <c r="H189" s="20">
        <v>1</v>
      </c>
      <c r="I189" s="20">
        <v>4</v>
      </c>
      <c r="J189" s="20">
        <v>2</v>
      </c>
      <c r="K189" s="20">
        <f t="shared" si="23"/>
        <v>30</v>
      </c>
      <c r="L189" s="79">
        <f t="shared" si="24"/>
        <v>0.7317073170731707</v>
      </c>
      <c r="M189" s="50"/>
      <c r="N189" s="50"/>
      <c r="T189" s="32"/>
      <c r="X189" s="50"/>
      <c r="Y189" s="50"/>
      <c r="Z189" s="50"/>
      <c r="AA189" s="50"/>
      <c r="AB189" s="50"/>
      <c r="AC189" s="50"/>
    </row>
    <row r="190" spans="1:29" ht="12.75">
      <c r="A190" s="56">
        <v>4</v>
      </c>
      <c r="B190" s="96" t="s">
        <v>19</v>
      </c>
      <c r="C190" s="20">
        <v>3</v>
      </c>
      <c r="D190" s="20">
        <v>5</v>
      </c>
      <c r="E190" s="20">
        <v>4</v>
      </c>
      <c r="F190" s="20">
        <v>3</v>
      </c>
      <c r="G190" s="20">
        <v>4</v>
      </c>
      <c r="H190" s="20"/>
      <c r="I190" s="20"/>
      <c r="J190" s="20"/>
      <c r="K190" s="20">
        <f t="shared" si="23"/>
        <v>19</v>
      </c>
      <c r="L190" s="79">
        <f t="shared" si="24"/>
        <v>0.5588235294117647</v>
      </c>
      <c r="M190" s="50"/>
      <c r="N190" s="50"/>
      <c r="T190" s="32"/>
      <c r="X190" s="50"/>
      <c r="Y190" s="50"/>
      <c r="Z190" s="50"/>
      <c r="AA190" s="50"/>
      <c r="AB190" s="50"/>
      <c r="AC190" s="50"/>
    </row>
    <row r="191" spans="1:29" ht="12.75">
      <c r="A191" s="56">
        <v>5</v>
      </c>
      <c r="B191" s="96" t="s">
        <v>185</v>
      </c>
      <c r="C191" s="20"/>
      <c r="D191" s="20">
        <v>5</v>
      </c>
      <c r="E191" s="20">
        <v>3</v>
      </c>
      <c r="F191" s="20">
        <v>5</v>
      </c>
      <c r="G191" s="20"/>
      <c r="H191" s="20"/>
      <c r="I191" s="20"/>
      <c r="J191" s="20"/>
      <c r="K191" s="20">
        <f t="shared" si="23"/>
        <v>13</v>
      </c>
      <c r="L191" s="79">
        <f t="shared" si="24"/>
        <v>0.5909090909090909</v>
      </c>
      <c r="M191" s="50"/>
      <c r="N191" s="50"/>
      <c r="T191" s="32"/>
      <c r="X191" s="50"/>
      <c r="Y191" s="50"/>
      <c r="Z191" s="50"/>
      <c r="AA191" s="50"/>
      <c r="AB191" s="50"/>
      <c r="AC191" s="50"/>
    </row>
    <row r="192" spans="1:29" ht="12.75">
      <c r="A192" s="56">
        <v>6</v>
      </c>
      <c r="B192" s="96" t="s">
        <v>18</v>
      </c>
      <c r="C192" s="20">
        <v>2</v>
      </c>
      <c r="D192" s="20">
        <v>1</v>
      </c>
      <c r="E192" s="20"/>
      <c r="F192" s="20"/>
      <c r="G192" s="20">
        <v>4</v>
      </c>
      <c r="H192" s="20">
        <v>2</v>
      </c>
      <c r="I192" s="20">
        <v>0</v>
      </c>
      <c r="J192" s="20">
        <v>3</v>
      </c>
      <c r="K192" s="20">
        <f t="shared" si="23"/>
        <v>12</v>
      </c>
      <c r="L192" s="79">
        <f t="shared" si="24"/>
        <v>0.36363636363636365</v>
      </c>
      <c r="M192" s="50"/>
      <c r="N192" s="50"/>
      <c r="T192" s="32"/>
      <c r="X192" s="50"/>
      <c r="Y192" s="50"/>
      <c r="Z192" s="50"/>
      <c r="AA192" s="50"/>
      <c r="AB192" s="50"/>
      <c r="AC192" s="50"/>
    </row>
    <row r="193" spans="1:29" ht="12.75">
      <c r="A193" s="56">
        <v>7</v>
      </c>
      <c r="B193" s="96" t="s">
        <v>17</v>
      </c>
      <c r="C193" s="20">
        <v>2</v>
      </c>
      <c r="D193" s="20">
        <v>2</v>
      </c>
      <c r="E193" s="20">
        <v>1</v>
      </c>
      <c r="F193" s="20">
        <v>1</v>
      </c>
      <c r="G193" s="20">
        <v>1</v>
      </c>
      <c r="H193" s="20">
        <v>4</v>
      </c>
      <c r="I193" s="20">
        <v>0</v>
      </c>
      <c r="J193" s="20">
        <v>1</v>
      </c>
      <c r="K193" s="20">
        <f t="shared" si="23"/>
        <v>12</v>
      </c>
      <c r="L193" s="79">
        <f t="shared" si="24"/>
        <v>0.26666666666666666</v>
      </c>
      <c r="M193" s="50"/>
      <c r="N193" s="50"/>
      <c r="T193" s="32"/>
      <c r="X193" s="50"/>
      <c r="Y193" s="50"/>
      <c r="Z193" s="50"/>
      <c r="AA193" s="50"/>
      <c r="AB193" s="50"/>
      <c r="AC193" s="50"/>
    </row>
    <row r="194" spans="1:29" ht="12.75">
      <c r="A194" s="56">
        <v>8</v>
      </c>
      <c r="B194" s="96" t="s">
        <v>15</v>
      </c>
      <c r="C194" s="20">
        <v>2</v>
      </c>
      <c r="D194" s="20"/>
      <c r="E194" s="20"/>
      <c r="F194" s="20">
        <v>0</v>
      </c>
      <c r="G194" s="20">
        <v>0</v>
      </c>
      <c r="H194" s="20"/>
      <c r="I194" s="20">
        <v>2</v>
      </c>
      <c r="J194" s="20">
        <v>5</v>
      </c>
      <c r="K194" s="20">
        <f t="shared" si="23"/>
        <v>9</v>
      </c>
      <c r="L194" s="79">
        <f t="shared" si="24"/>
        <v>0.32142857142857145</v>
      </c>
      <c r="M194" s="50"/>
      <c r="N194" s="50"/>
      <c r="T194" s="32"/>
      <c r="X194" s="50"/>
      <c r="Y194" s="50"/>
      <c r="Z194" s="50"/>
      <c r="AA194" s="50"/>
      <c r="AB194" s="50"/>
      <c r="AC194" s="50"/>
    </row>
    <row r="195" spans="1:29" ht="12.75">
      <c r="A195" s="56">
        <v>9</v>
      </c>
      <c r="B195" s="96" t="s">
        <v>225</v>
      </c>
      <c r="C195" s="20"/>
      <c r="D195" s="20"/>
      <c r="E195" s="20">
        <v>7</v>
      </c>
      <c r="F195" s="20"/>
      <c r="G195" s="20"/>
      <c r="H195" s="20"/>
      <c r="I195" s="20"/>
      <c r="J195" s="20"/>
      <c r="K195" s="20">
        <f t="shared" si="23"/>
        <v>7</v>
      </c>
      <c r="L195" s="79">
        <f t="shared" si="24"/>
        <v>1.4</v>
      </c>
      <c r="M195" s="50"/>
      <c r="N195" s="50"/>
      <c r="T195" s="32"/>
      <c r="X195" s="50"/>
      <c r="Y195" s="50"/>
      <c r="Z195" s="50"/>
      <c r="AA195" s="50"/>
      <c r="AB195" s="50"/>
      <c r="AC195" s="50"/>
    </row>
    <row r="196" spans="1:29" ht="12.75">
      <c r="A196" s="56">
        <v>10</v>
      </c>
      <c r="B196" s="96" t="s">
        <v>21</v>
      </c>
      <c r="C196" s="20">
        <v>1</v>
      </c>
      <c r="D196" s="20">
        <v>2</v>
      </c>
      <c r="E196" s="20"/>
      <c r="F196" s="20"/>
      <c r="G196" s="20">
        <v>0</v>
      </c>
      <c r="H196" s="20">
        <v>2</v>
      </c>
      <c r="I196" s="20"/>
      <c r="J196" s="20"/>
      <c r="K196" s="20">
        <f t="shared" si="23"/>
        <v>5</v>
      </c>
      <c r="L196" s="79">
        <f t="shared" si="24"/>
        <v>0.23809523809523808</v>
      </c>
      <c r="M196" s="50"/>
      <c r="N196" s="50"/>
      <c r="T196" s="32"/>
      <c r="X196" s="50"/>
      <c r="Y196" s="50"/>
      <c r="Z196" s="50"/>
      <c r="AA196" s="50"/>
      <c r="AB196" s="50"/>
      <c r="AC196" s="50"/>
    </row>
    <row r="197" spans="1:29" ht="12.75">
      <c r="A197" s="56">
        <v>11</v>
      </c>
      <c r="B197" s="21" t="s">
        <v>20</v>
      </c>
      <c r="C197" s="20">
        <v>1</v>
      </c>
      <c r="D197" s="20">
        <v>1</v>
      </c>
      <c r="E197" s="20"/>
      <c r="F197" s="20">
        <v>1</v>
      </c>
      <c r="G197" s="20">
        <v>0</v>
      </c>
      <c r="H197" s="20">
        <v>2</v>
      </c>
      <c r="I197" s="20">
        <v>0</v>
      </c>
      <c r="J197" s="20">
        <v>0</v>
      </c>
      <c r="K197" s="20">
        <f t="shared" si="23"/>
        <v>5</v>
      </c>
      <c r="L197" s="79">
        <f t="shared" si="24"/>
        <v>0.14705882352941177</v>
      </c>
      <c r="M197" s="50"/>
      <c r="N197" s="50"/>
      <c r="T197" s="32"/>
      <c r="X197" s="50"/>
      <c r="Y197" s="50"/>
      <c r="Z197" s="50"/>
      <c r="AA197" s="50"/>
      <c r="AB197" s="50"/>
      <c r="AC197" s="50"/>
    </row>
    <row r="198" spans="1:29" ht="12.75">
      <c r="A198" s="56">
        <v>12</v>
      </c>
      <c r="B198" s="21" t="s">
        <v>164</v>
      </c>
      <c r="C198" s="20"/>
      <c r="D198" s="20"/>
      <c r="E198" s="20">
        <v>3</v>
      </c>
      <c r="F198" s="20"/>
      <c r="G198" s="20"/>
      <c r="H198" s="20">
        <v>0</v>
      </c>
      <c r="I198" s="20"/>
      <c r="J198" s="20"/>
      <c r="K198" s="20">
        <f t="shared" si="23"/>
        <v>3</v>
      </c>
      <c r="L198" s="79">
        <f t="shared" si="24"/>
        <v>0.3333333333333333</v>
      </c>
      <c r="M198" s="50"/>
      <c r="N198" s="50"/>
      <c r="Q198" s="15"/>
      <c r="R198" s="15"/>
      <c r="S198" s="15"/>
      <c r="T198" s="32"/>
      <c r="X198" s="50"/>
      <c r="Y198" s="50"/>
      <c r="Z198" s="50"/>
      <c r="AA198" s="50"/>
      <c r="AB198" s="50"/>
      <c r="AC198" s="50"/>
    </row>
    <row r="199" spans="1:29" ht="12.75">
      <c r="A199" s="56">
        <v>13</v>
      </c>
      <c r="B199" s="21" t="s">
        <v>288</v>
      </c>
      <c r="C199" s="20"/>
      <c r="D199" s="20"/>
      <c r="E199" s="20"/>
      <c r="F199" s="20"/>
      <c r="G199" s="20"/>
      <c r="H199" s="20">
        <v>2</v>
      </c>
      <c r="I199" s="20"/>
      <c r="J199" s="20"/>
      <c r="K199" s="20">
        <f t="shared" si="23"/>
        <v>2</v>
      </c>
      <c r="L199" s="79">
        <f t="shared" si="24"/>
        <v>0.5</v>
      </c>
      <c r="M199" s="50"/>
      <c r="N199" s="50"/>
      <c r="Q199" s="15"/>
      <c r="R199" s="15"/>
      <c r="S199" s="15"/>
      <c r="T199" s="32"/>
      <c r="X199" s="50"/>
      <c r="Y199" s="50"/>
      <c r="Z199" s="50"/>
      <c r="AA199" s="50"/>
      <c r="AB199" s="50"/>
      <c r="AC199" s="50"/>
    </row>
    <row r="200" spans="1:29" ht="12.75">
      <c r="A200" s="56">
        <v>14</v>
      </c>
      <c r="B200" s="21" t="s">
        <v>307</v>
      </c>
      <c r="C200" s="20"/>
      <c r="D200" s="20"/>
      <c r="E200" s="20"/>
      <c r="F200" s="20"/>
      <c r="G200" s="20"/>
      <c r="H200" s="20"/>
      <c r="I200" s="20"/>
      <c r="J200" s="20">
        <v>2</v>
      </c>
      <c r="K200" s="20">
        <f t="shared" si="23"/>
        <v>2</v>
      </c>
      <c r="L200" s="79">
        <f t="shared" si="24"/>
        <v>0.5</v>
      </c>
      <c r="M200" s="50"/>
      <c r="N200" s="50"/>
      <c r="Q200" s="15"/>
      <c r="R200" s="15"/>
      <c r="S200" s="15"/>
      <c r="T200" s="32"/>
      <c r="X200" s="50"/>
      <c r="Y200" s="50"/>
      <c r="Z200" s="50"/>
      <c r="AA200" s="50"/>
      <c r="AB200" s="50"/>
      <c r="AC200" s="50"/>
    </row>
    <row r="201" spans="1:29" ht="12.75">
      <c r="A201" s="56">
        <v>15</v>
      </c>
      <c r="B201" s="21" t="s">
        <v>23</v>
      </c>
      <c r="C201" s="20">
        <v>0</v>
      </c>
      <c r="D201" s="20"/>
      <c r="E201" s="20">
        <v>1</v>
      </c>
      <c r="F201" s="20"/>
      <c r="G201" s="20">
        <v>1</v>
      </c>
      <c r="H201" s="20"/>
      <c r="I201" s="20"/>
      <c r="J201" s="20"/>
      <c r="K201" s="20">
        <f t="shared" si="23"/>
        <v>2</v>
      </c>
      <c r="L201" s="79">
        <f t="shared" si="24"/>
        <v>0.14285714285714285</v>
      </c>
      <c r="M201" s="50"/>
      <c r="N201" s="50"/>
      <c r="Q201" s="15"/>
      <c r="R201" s="15"/>
      <c r="S201" s="15"/>
      <c r="T201" s="32"/>
      <c r="X201" s="50"/>
      <c r="Y201" s="50"/>
      <c r="Z201" s="50"/>
      <c r="AA201" s="50"/>
      <c r="AB201" s="50"/>
      <c r="AC201" s="50"/>
    </row>
    <row r="202" spans="1:29" ht="12.75">
      <c r="A202" s="56">
        <v>16</v>
      </c>
      <c r="B202" s="21" t="s">
        <v>223</v>
      </c>
      <c r="C202" s="20"/>
      <c r="D202" s="20"/>
      <c r="E202" s="20">
        <v>1</v>
      </c>
      <c r="F202" s="20"/>
      <c r="G202" s="20"/>
      <c r="H202" s="20"/>
      <c r="I202" s="20"/>
      <c r="J202" s="20"/>
      <c r="K202" s="20">
        <f t="shared" si="23"/>
        <v>1</v>
      </c>
      <c r="L202" s="79">
        <f t="shared" si="24"/>
        <v>0.25</v>
      </c>
      <c r="M202" s="50"/>
      <c r="N202" s="50"/>
      <c r="Q202" s="15"/>
      <c r="R202" s="15"/>
      <c r="S202" s="15"/>
      <c r="T202" s="32"/>
      <c r="X202" s="50"/>
      <c r="Y202" s="50"/>
      <c r="Z202" s="50"/>
      <c r="AA202" s="50"/>
      <c r="AB202" s="50"/>
      <c r="AC202" s="50"/>
    </row>
    <row r="203" spans="1:29" ht="12.75">
      <c r="A203" s="56">
        <v>17</v>
      </c>
      <c r="B203" s="21" t="s">
        <v>221</v>
      </c>
      <c r="C203" s="20"/>
      <c r="D203" s="20"/>
      <c r="E203" s="20">
        <v>1</v>
      </c>
      <c r="F203" s="20"/>
      <c r="G203" s="20"/>
      <c r="H203" s="20"/>
      <c r="I203" s="20"/>
      <c r="J203" s="20"/>
      <c r="K203" s="20">
        <f t="shared" si="23"/>
        <v>1</v>
      </c>
      <c r="L203" s="79">
        <f t="shared" si="24"/>
        <v>0.25</v>
      </c>
      <c r="M203" s="50"/>
      <c r="N203" s="50"/>
      <c r="Q203" s="15"/>
      <c r="R203" s="15"/>
      <c r="S203" s="15"/>
      <c r="T203" s="32"/>
      <c r="X203" s="50"/>
      <c r="Y203" s="50"/>
      <c r="Z203" s="50"/>
      <c r="AA203" s="50"/>
      <c r="AB203" s="50"/>
      <c r="AC203" s="50"/>
    </row>
    <row r="204" spans="1:29" ht="12.75">
      <c r="A204" s="56">
        <v>18</v>
      </c>
      <c r="B204" s="21" t="s">
        <v>306</v>
      </c>
      <c r="C204" s="20"/>
      <c r="D204" s="20"/>
      <c r="E204" s="20"/>
      <c r="F204" s="20"/>
      <c r="G204" s="20"/>
      <c r="H204" s="20"/>
      <c r="I204" s="20"/>
      <c r="J204" s="20">
        <v>1</v>
      </c>
      <c r="K204" s="20">
        <f t="shared" si="23"/>
        <v>1</v>
      </c>
      <c r="L204" s="79">
        <f t="shared" si="24"/>
        <v>0.25</v>
      </c>
      <c r="M204" s="50"/>
      <c r="N204" s="50"/>
      <c r="Q204" s="15"/>
      <c r="R204" s="15"/>
      <c r="S204" s="15"/>
      <c r="T204" s="32"/>
      <c r="X204" s="50"/>
      <c r="Y204" s="50"/>
      <c r="Z204" s="50"/>
      <c r="AA204" s="50"/>
      <c r="AB204" s="50"/>
      <c r="AC204" s="50"/>
    </row>
    <row r="205" spans="1:29" ht="12.75">
      <c r="A205" s="56">
        <v>19</v>
      </c>
      <c r="B205" s="21" t="s">
        <v>305</v>
      </c>
      <c r="C205" s="20"/>
      <c r="D205" s="20"/>
      <c r="E205" s="20"/>
      <c r="F205" s="20"/>
      <c r="G205" s="20"/>
      <c r="H205" s="20"/>
      <c r="I205" s="20"/>
      <c r="J205" s="20">
        <v>1</v>
      </c>
      <c r="K205" s="20">
        <f t="shared" si="23"/>
        <v>1</v>
      </c>
      <c r="L205" s="79">
        <f t="shared" si="24"/>
        <v>0.25</v>
      </c>
      <c r="M205" s="50"/>
      <c r="N205" s="50"/>
      <c r="Q205" s="15"/>
      <c r="R205" s="15"/>
      <c r="S205" s="15"/>
      <c r="T205" s="32"/>
      <c r="X205" s="50"/>
      <c r="Y205" s="50"/>
      <c r="Z205" s="50"/>
      <c r="AA205" s="50"/>
      <c r="AB205" s="50"/>
      <c r="AC205" s="50"/>
    </row>
    <row r="206" spans="1:29" ht="12.75">
      <c r="A206" s="56">
        <v>20</v>
      </c>
      <c r="B206" s="96" t="s">
        <v>158</v>
      </c>
      <c r="C206" s="20"/>
      <c r="D206" s="20"/>
      <c r="E206" s="20">
        <v>1</v>
      </c>
      <c r="F206" s="20"/>
      <c r="G206" s="20"/>
      <c r="H206" s="20"/>
      <c r="I206" s="20"/>
      <c r="J206" s="20"/>
      <c r="K206" s="20">
        <f t="shared" si="23"/>
        <v>1</v>
      </c>
      <c r="L206" s="79">
        <f t="shared" si="24"/>
        <v>0.2</v>
      </c>
      <c r="M206" s="50"/>
      <c r="N206" s="50"/>
      <c r="Q206" s="15"/>
      <c r="R206" s="15"/>
      <c r="S206" s="15"/>
      <c r="T206" s="32"/>
      <c r="X206" s="50"/>
      <c r="Y206" s="50"/>
      <c r="Z206" s="50"/>
      <c r="AA206" s="50"/>
      <c r="AB206" s="50"/>
      <c r="AC206" s="50"/>
    </row>
    <row r="207" spans="1:29" ht="12.75">
      <c r="A207" s="56">
        <v>21</v>
      </c>
      <c r="B207" s="96" t="s">
        <v>289</v>
      </c>
      <c r="C207" s="20"/>
      <c r="D207" s="20"/>
      <c r="E207" s="20"/>
      <c r="F207" s="20"/>
      <c r="G207" s="20"/>
      <c r="H207" s="20">
        <v>0</v>
      </c>
      <c r="I207" s="20"/>
      <c r="J207" s="20"/>
      <c r="K207" s="20">
        <f t="shared" si="23"/>
        <v>0</v>
      </c>
      <c r="L207" s="79">
        <f t="shared" si="24"/>
        <v>0</v>
      </c>
      <c r="M207" s="50"/>
      <c r="N207" s="50"/>
      <c r="Q207" s="15"/>
      <c r="R207" s="15"/>
      <c r="S207" s="15"/>
      <c r="T207" s="32"/>
      <c r="X207" s="50"/>
      <c r="Y207" s="50"/>
      <c r="Z207" s="50"/>
      <c r="AA207" s="50"/>
      <c r="AB207" s="50"/>
      <c r="AC207" s="50"/>
    </row>
    <row r="208" spans="1:29" ht="12.75">
      <c r="A208" s="56">
        <v>22</v>
      </c>
      <c r="B208" s="96" t="s">
        <v>220</v>
      </c>
      <c r="C208" s="20"/>
      <c r="D208" s="20"/>
      <c r="E208" s="20">
        <v>0</v>
      </c>
      <c r="F208" s="20"/>
      <c r="G208" s="20"/>
      <c r="H208" s="20"/>
      <c r="I208" s="20"/>
      <c r="J208" s="20"/>
      <c r="K208" s="20">
        <f t="shared" si="23"/>
        <v>0</v>
      </c>
      <c r="L208" s="79">
        <f t="shared" si="24"/>
        <v>0</v>
      </c>
      <c r="M208" s="50"/>
      <c r="N208" s="50"/>
      <c r="Q208" s="15"/>
      <c r="R208" s="15"/>
      <c r="S208" s="15"/>
      <c r="T208" s="32"/>
      <c r="X208" s="50"/>
      <c r="Y208" s="50"/>
      <c r="Z208" s="50"/>
      <c r="AA208" s="50"/>
      <c r="AB208" s="50"/>
      <c r="AC208" s="50"/>
    </row>
    <row r="209" spans="1:29" ht="12.75">
      <c r="A209" s="56">
        <v>23</v>
      </c>
      <c r="B209" s="96" t="s">
        <v>218</v>
      </c>
      <c r="C209" s="20"/>
      <c r="D209" s="20"/>
      <c r="E209" s="20">
        <v>0</v>
      </c>
      <c r="F209" s="20"/>
      <c r="G209" s="20"/>
      <c r="H209" s="20"/>
      <c r="I209" s="20"/>
      <c r="J209" s="20"/>
      <c r="K209" s="20">
        <f t="shared" si="23"/>
        <v>0</v>
      </c>
      <c r="L209" s="79">
        <f t="shared" si="24"/>
        <v>0</v>
      </c>
      <c r="M209" s="50"/>
      <c r="N209" s="50"/>
      <c r="Q209" s="15"/>
      <c r="R209" s="15"/>
      <c r="S209" s="15"/>
      <c r="T209" s="32"/>
      <c r="X209" s="50"/>
      <c r="Y209" s="50"/>
      <c r="Z209" s="50"/>
      <c r="AA209" s="50"/>
      <c r="AB209" s="50"/>
      <c r="AC209" s="50"/>
    </row>
    <row r="210" spans="1:29" ht="12.75">
      <c r="A210" s="56">
        <v>24</v>
      </c>
      <c r="B210" s="96" t="s">
        <v>184</v>
      </c>
      <c r="C210" s="20"/>
      <c r="D210" s="20">
        <v>0</v>
      </c>
      <c r="E210" s="20"/>
      <c r="F210" s="20"/>
      <c r="G210" s="20"/>
      <c r="H210" s="20"/>
      <c r="I210" s="20"/>
      <c r="J210" s="20"/>
      <c r="K210" s="20">
        <f t="shared" si="23"/>
        <v>0</v>
      </c>
      <c r="L210" s="79">
        <f t="shared" si="24"/>
        <v>0</v>
      </c>
      <c r="M210" s="50"/>
      <c r="N210" s="50"/>
      <c r="Q210" s="15"/>
      <c r="R210" s="15"/>
      <c r="S210" s="15"/>
      <c r="T210" s="32"/>
      <c r="X210" s="50"/>
      <c r="Y210" s="50"/>
      <c r="Z210" s="50"/>
      <c r="AA210" s="50"/>
      <c r="AB210" s="50"/>
      <c r="AC210" s="50"/>
    </row>
    <row r="211" spans="1:29" ht="12.75">
      <c r="A211" s="56">
        <v>25</v>
      </c>
      <c r="B211" s="21" t="s">
        <v>222</v>
      </c>
      <c r="C211" s="20"/>
      <c r="D211" s="20"/>
      <c r="E211" s="20">
        <v>0</v>
      </c>
      <c r="F211" s="20"/>
      <c r="G211" s="20"/>
      <c r="H211" s="20"/>
      <c r="I211" s="20"/>
      <c r="J211" s="20"/>
      <c r="K211" s="20">
        <f t="shared" si="23"/>
        <v>0</v>
      </c>
      <c r="L211" s="79">
        <f t="shared" si="24"/>
        <v>0</v>
      </c>
      <c r="M211" s="50"/>
      <c r="N211" s="50"/>
      <c r="Q211" s="15"/>
      <c r="R211" s="15"/>
      <c r="S211" s="15"/>
      <c r="T211" s="32"/>
      <c r="X211" s="50"/>
      <c r="Y211" s="50"/>
      <c r="Z211" s="50"/>
      <c r="AA211" s="50"/>
      <c r="AB211" s="50"/>
      <c r="AC211" s="50"/>
    </row>
    <row r="212" spans="1:29" ht="12.75">
      <c r="A212" s="56">
        <v>26</v>
      </c>
      <c r="B212" s="96" t="s">
        <v>224</v>
      </c>
      <c r="C212" s="97"/>
      <c r="D212" s="97"/>
      <c r="E212" s="97">
        <v>0</v>
      </c>
      <c r="F212" s="97"/>
      <c r="G212" s="97"/>
      <c r="H212" s="97"/>
      <c r="I212" s="97"/>
      <c r="J212" s="20"/>
      <c r="K212" s="20">
        <f t="shared" si="23"/>
        <v>0</v>
      </c>
      <c r="L212" s="79">
        <f t="shared" si="24"/>
        <v>0</v>
      </c>
      <c r="M212" s="50"/>
      <c r="N212" s="50"/>
      <c r="Q212" s="15"/>
      <c r="R212" s="15"/>
      <c r="S212" s="15"/>
      <c r="T212" s="32"/>
      <c r="X212" s="50"/>
      <c r="Y212" s="50"/>
      <c r="Z212" s="50"/>
      <c r="AA212" s="50"/>
      <c r="AB212" s="50"/>
      <c r="AC212" s="50"/>
    </row>
    <row r="213" spans="1:29" ht="13.5" thickBot="1">
      <c r="A213" s="57">
        <v>27</v>
      </c>
      <c r="B213" s="58" t="s">
        <v>272</v>
      </c>
      <c r="C213" s="59"/>
      <c r="D213" s="59"/>
      <c r="E213" s="59"/>
      <c r="F213" s="59">
        <v>0</v>
      </c>
      <c r="G213" s="59">
        <v>0</v>
      </c>
      <c r="H213" s="59"/>
      <c r="I213" s="59"/>
      <c r="J213" s="59"/>
      <c r="K213" s="59">
        <f t="shared" si="23"/>
        <v>0</v>
      </c>
      <c r="L213" s="80">
        <f t="shared" si="24"/>
        <v>0</v>
      </c>
      <c r="M213" s="50"/>
      <c r="N213" s="50"/>
      <c r="Q213" s="15"/>
      <c r="R213" s="15"/>
      <c r="S213" s="15"/>
      <c r="T213" s="32"/>
      <c r="X213" s="50"/>
      <c r="Y213" s="50"/>
      <c r="Z213" s="50"/>
      <c r="AA213" s="50"/>
      <c r="AB213" s="50"/>
      <c r="AC213" s="50"/>
    </row>
    <row r="214" spans="1:29" ht="12.75">
      <c r="A214" s="15"/>
      <c r="B214" s="118" t="s">
        <v>80</v>
      </c>
      <c r="C214" s="15">
        <f>+SUM(C187:C213)</f>
        <v>33</v>
      </c>
      <c r="D214" s="15">
        <f aca="true" t="shared" si="25" ref="D214:K214">+SUM(D187:D213)</f>
        <v>31</v>
      </c>
      <c r="E214" s="15">
        <f t="shared" si="25"/>
        <v>37</v>
      </c>
      <c r="F214" s="15">
        <f t="shared" si="25"/>
        <v>21</v>
      </c>
      <c r="G214" s="15">
        <f t="shared" si="25"/>
        <v>23</v>
      </c>
      <c r="H214" s="15">
        <f t="shared" si="25"/>
        <v>28</v>
      </c>
      <c r="I214" s="15">
        <f t="shared" si="25"/>
        <v>16</v>
      </c>
      <c r="J214" s="15">
        <f>+SUM(J187:J213)</f>
        <v>26</v>
      </c>
      <c r="K214" s="15">
        <f t="shared" si="25"/>
        <v>215</v>
      </c>
      <c r="L214" s="92"/>
      <c r="M214" s="50"/>
      <c r="N214" s="50"/>
      <c r="Q214" s="15"/>
      <c r="R214" s="15"/>
      <c r="S214" s="15"/>
      <c r="T214" s="32"/>
      <c r="X214" s="50"/>
      <c r="Y214" s="50"/>
      <c r="Z214" s="50"/>
      <c r="AA214" s="50"/>
      <c r="AB214" s="50"/>
      <c r="AC214" s="50"/>
    </row>
    <row r="215" spans="2:20" ht="13.5" thickBot="1">
      <c r="B215" s="28"/>
      <c r="T215" s="32"/>
    </row>
    <row r="216" spans="1:20" ht="12.75">
      <c r="A216" s="51" t="s">
        <v>0</v>
      </c>
      <c r="B216" s="52" t="s">
        <v>1</v>
      </c>
      <c r="C216" s="144" t="s">
        <v>46</v>
      </c>
      <c r="D216" s="144"/>
      <c r="E216" s="144"/>
      <c r="F216" s="144"/>
      <c r="G216" s="144"/>
      <c r="H216" s="144"/>
      <c r="I216" s="144"/>
      <c r="J216" s="144"/>
      <c r="K216" s="144" t="s">
        <v>47</v>
      </c>
      <c r="L216" s="145"/>
      <c r="T216" s="32"/>
    </row>
    <row r="217" spans="1:20" ht="87" customHeight="1">
      <c r="A217" s="54" t="s">
        <v>0</v>
      </c>
      <c r="B217" s="18" t="s">
        <v>1</v>
      </c>
      <c r="C217" s="109" t="s">
        <v>4</v>
      </c>
      <c r="D217" s="109" t="s">
        <v>5</v>
      </c>
      <c r="E217" s="107" t="s">
        <v>6</v>
      </c>
      <c r="F217" s="109" t="s">
        <v>7</v>
      </c>
      <c r="G217" s="107" t="s">
        <v>8</v>
      </c>
      <c r="H217" s="107" t="s">
        <v>9</v>
      </c>
      <c r="I217" s="109" t="s">
        <v>10</v>
      </c>
      <c r="J217" s="107" t="s">
        <v>11</v>
      </c>
      <c r="K217" s="19" t="s">
        <v>12</v>
      </c>
      <c r="L217" s="55" t="s">
        <v>48</v>
      </c>
      <c r="T217" s="32"/>
    </row>
    <row r="218" spans="1:20" ht="12.75">
      <c r="A218" s="56">
        <v>1</v>
      </c>
      <c r="B218" s="21" t="s">
        <v>17</v>
      </c>
      <c r="C218" s="20">
        <v>0</v>
      </c>
      <c r="D218" s="20">
        <v>3</v>
      </c>
      <c r="E218" s="20">
        <v>0</v>
      </c>
      <c r="F218" s="20">
        <v>5</v>
      </c>
      <c r="G218" s="20">
        <v>2</v>
      </c>
      <c r="H218" s="20">
        <v>3</v>
      </c>
      <c r="I218" s="20">
        <v>2</v>
      </c>
      <c r="J218" s="20">
        <v>2</v>
      </c>
      <c r="K218" s="20">
        <f aca="true" t="shared" si="26" ref="K218:K244">SUM(C218:J218)</f>
        <v>17</v>
      </c>
      <c r="L218" s="79">
        <f aca="true" t="shared" si="27" ref="L218:L244">K218/VLOOKUP(B218,$B$63:$K$89,10,0)</f>
        <v>0.37777777777777777</v>
      </c>
      <c r="T218" s="32"/>
    </row>
    <row r="219" spans="1:20" ht="12.75">
      <c r="A219" s="56">
        <v>2</v>
      </c>
      <c r="B219" s="96" t="s">
        <v>14</v>
      </c>
      <c r="C219" s="20">
        <v>1</v>
      </c>
      <c r="D219" s="20">
        <v>2</v>
      </c>
      <c r="E219" s="20">
        <v>1</v>
      </c>
      <c r="F219" s="20">
        <v>1</v>
      </c>
      <c r="G219" s="20">
        <v>1</v>
      </c>
      <c r="H219" s="20">
        <v>1</v>
      </c>
      <c r="I219" s="20">
        <v>1</v>
      </c>
      <c r="J219" s="20">
        <v>5</v>
      </c>
      <c r="K219" s="20">
        <f t="shared" si="26"/>
        <v>13</v>
      </c>
      <c r="L219" s="79">
        <f t="shared" si="27"/>
        <v>0.24528301886792453</v>
      </c>
      <c r="T219" s="32"/>
    </row>
    <row r="220" spans="1:20" ht="12.75">
      <c r="A220" s="56">
        <v>3</v>
      </c>
      <c r="B220" s="96" t="s">
        <v>16</v>
      </c>
      <c r="C220" s="20">
        <v>3</v>
      </c>
      <c r="D220" s="20">
        <v>0</v>
      </c>
      <c r="E220" s="20"/>
      <c r="F220" s="20">
        <v>2</v>
      </c>
      <c r="G220" s="20">
        <v>3</v>
      </c>
      <c r="H220" s="20">
        <v>1</v>
      </c>
      <c r="I220" s="20">
        <v>2</v>
      </c>
      <c r="J220" s="20">
        <v>0</v>
      </c>
      <c r="K220" s="20">
        <f t="shared" si="26"/>
        <v>11</v>
      </c>
      <c r="L220" s="79">
        <f t="shared" si="27"/>
        <v>0.2682926829268293</v>
      </c>
      <c r="T220" s="32"/>
    </row>
    <row r="221" spans="1:20" ht="12.75">
      <c r="A221" s="56">
        <v>4</v>
      </c>
      <c r="B221" s="96" t="s">
        <v>22</v>
      </c>
      <c r="C221" s="20">
        <v>1</v>
      </c>
      <c r="D221" s="20">
        <v>3</v>
      </c>
      <c r="E221" s="20">
        <v>1</v>
      </c>
      <c r="F221" s="20">
        <v>1</v>
      </c>
      <c r="G221" s="20">
        <v>0</v>
      </c>
      <c r="H221" s="20">
        <v>0</v>
      </c>
      <c r="I221" s="20">
        <v>0</v>
      </c>
      <c r="J221" s="20">
        <v>4</v>
      </c>
      <c r="K221" s="20">
        <f t="shared" si="26"/>
        <v>10</v>
      </c>
      <c r="L221" s="79">
        <f t="shared" si="27"/>
        <v>0.20833333333333334</v>
      </c>
      <c r="T221" s="32"/>
    </row>
    <row r="222" spans="1:20" ht="12.75">
      <c r="A222" s="56">
        <v>5</v>
      </c>
      <c r="B222" s="96" t="s">
        <v>19</v>
      </c>
      <c r="C222" s="20">
        <v>0</v>
      </c>
      <c r="D222" s="20">
        <v>4</v>
      </c>
      <c r="E222" s="20">
        <v>1</v>
      </c>
      <c r="F222" s="20">
        <v>2</v>
      </c>
      <c r="G222" s="20">
        <v>2</v>
      </c>
      <c r="H222" s="20"/>
      <c r="I222" s="20"/>
      <c r="J222" s="20"/>
      <c r="K222" s="20">
        <f t="shared" si="26"/>
        <v>9</v>
      </c>
      <c r="L222" s="79">
        <f t="shared" si="27"/>
        <v>0.2647058823529412</v>
      </c>
      <c r="T222" s="32"/>
    </row>
    <row r="223" spans="1:20" ht="12.75">
      <c r="A223" s="56">
        <v>6</v>
      </c>
      <c r="B223" s="96" t="s">
        <v>185</v>
      </c>
      <c r="C223" s="20"/>
      <c r="D223" s="20">
        <v>1</v>
      </c>
      <c r="E223" s="20">
        <v>3</v>
      </c>
      <c r="F223" s="20">
        <v>3</v>
      </c>
      <c r="G223" s="20"/>
      <c r="H223" s="20"/>
      <c r="I223" s="20"/>
      <c r="J223" s="20"/>
      <c r="K223" s="20">
        <f t="shared" si="26"/>
        <v>7</v>
      </c>
      <c r="L223" s="79">
        <f t="shared" si="27"/>
        <v>0.3181818181818182</v>
      </c>
      <c r="T223" s="32"/>
    </row>
    <row r="224" spans="1:20" ht="12.75">
      <c r="A224" s="56">
        <v>7</v>
      </c>
      <c r="B224" s="96" t="s">
        <v>15</v>
      </c>
      <c r="C224" s="20">
        <v>2</v>
      </c>
      <c r="D224" s="20"/>
      <c r="E224" s="20"/>
      <c r="F224" s="20">
        <v>0</v>
      </c>
      <c r="G224" s="20">
        <v>2</v>
      </c>
      <c r="H224" s="20"/>
      <c r="I224" s="20">
        <v>1</v>
      </c>
      <c r="J224" s="20">
        <v>2</v>
      </c>
      <c r="K224" s="20">
        <f t="shared" si="26"/>
        <v>7</v>
      </c>
      <c r="L224" s="79">
        <f t="shared" si="27"/>
        <v>0.25</v>
      </c>
      <c r="T224" s="32"/>
    </row>
    <row r="225" spans="1:20" ht="12.75">
      <c r="A225" s="56">
        <v>8</v>
      </c>
      <c r="B225" s="96" t="s">
        <v>20</v>
      </c>
      <c r="C225" s="20">
        <v>2</v>
      </c>
      <c r="D225" s="20">
        <v>0</v>
      </c>
      <c r="E225" s="20"/>
      <c r="F225" s="20"/>
      <c r="G225" s="20">
        <v>2</v>
      </c>
      <c r="H225" s="20">
        <v>1</v>
      </c>
      <c r="I225" s="20">
        <v>2</v>
      </c>
      <c r="J225" s="20">
        <v>0</v>
      </c>
      <c r="K225" s="20">
        <f t="shared" si="26"/>
        <v>7</v>
      </c>
      <c r="L225" s="79">
        <f t="shared" si="27"/>
        <v>0.20588235294117646</v>
      </c>
      <c r="T225" s="32"/>
    </row>
    <row r="226" spans="1:20" ht="12.75">
      <c r="A226" s="56">
        <v>9</v>
      </c>
      <c r="B226" s="96" t="s">
        <v>18</v>
      </c>
      <c r="C226" s="20">
        <v>0</v>
      </c>
      <c r="D226" s="20">
        <v>1</v>
      </c>
      <c r="E226" s="20"/>
      <c r="F226" s="20"/>
      <c r="G226" s="20">
        <v>2</v>
      </c>
      <c r="H226" s="20">
        <v>2</v>
      </c>
      <c r="I226" s="20">
        <v>1</v>
      </c>
      <c r="J226" s="20">
        <v>0</v>
      </c>
      <c r="K226" s="20">
        <f t="shared" si="26"/>
        <v>6</v>
      </c>
      <c r="L226" s="79">
        <f t="shared" si="27"/>
        <v>0.18181818181818182</v>
      </c>
      <c r="T226" s="32"/>
    </row>
    <row r="227" spans="1:20" ht="12.75">
      <c r="A227" s="56">
        <v>10</v>
      </c>
      <c r="B227" s="96" t="s">
        <v>221</v>
      </c>
      <c r="C227" s="20"/>
      <c r="D227" s="20"/>
      <c r="E227" s="20">
        <v>3</v>
      </c>
      <c r="F227" s="20"/>
      <c r="G227" s="20"/>
      <c r="H227" s="20"/>
      <c r="I227" s="20"/>
      <c r="J227" s="20"/>
      <c r="K227" s="20">
        <f t="shared" si="26"/>
        <v>3</v>
      </c>
      <c r="L227" s="79">
        <f t="shared" si="27"/>
        <v>0.75</v>
      </c>
      <c r="T227" s="32"/>
    </row>
    <row r="228" spans="1:12" ht="12.75">
      <c r="A228" s="56">
        <v>11</v>
      </c>
      <c r="B228" s="21" t="s">
        <v>21</v>
      </c>
      <c r="C228" s="20">
        <v>1</v>
      </c>
      <c r="D228" s="20">
        <v>0</v>
      </c>
      <c r="E228" s="20"/>
      <c r="F228" s="20"/>
      <c r="G228" s="20">
        <v>0</v>
      </c>
      <c r="H228" s="20">
        <v>2</v>
      </c>
      <c r="I228" s="20"/>
      <c r="J228" s="20"/>
      <c r="K228" s="20">
        <f t="shared" si="26"/>
        <v>3</v>
      </c>
      <c r="L228" s="79">
        <f t="shared" si="27"/>
        <v>0.14285714285714285</v>
      </c>
    </row>
    <row r="229" spans="1:12" ht="12.75">
      <c r="A229" s="56">
        <v>12</v>
      </c>
      <c r="B229" s="21" t="s">
        <v>289</v>
      </c>
      <c r="C229" s="20"/>
      <c r="D229" s="20"/>
      <c r="E229" s="20"/>
      <c r="F229" s="20"/>
      <c r="G229" s="20"/>
      <c r="H229" s="20">
        <v>2</v>
      </c>
      <c r="I229" s="20"/>
      <c r="J229" s="20"/>
      <c r="K229" s="20">
        <f t="shared" si="26"/>
        <v>2</v>
      </c>
      <c r="L229" s="79">
        <f t="shared" si="27"/>
        <v>0.5</v>
      </c>
    </row>
    <row r="230" spans="1:15" ht="12.75">
      <c r="A230" s="56">
        <v>13</v>
      </c>
      <c r="B230" s="21" t="s">
        <v>288</v>
      </c>
      <c r="C230" s="20"/>
      <c r="D230" s="20"/>
      <c r="E230" s="20"/>
      <c r="F230" s="20"/>
      <c r="G230" s="20"/>
      <c r="H230" s="20">
        <v>2</v>
      </c>
      <c r="I230" s="20"/>
      <c r="J230" s="20"/>
      <c r="K230" s="20">
        <f t="shared" si="26"/>
        <v>2</v>
      </c>
      <c r="L230" s="79">
        <f t="shared" si="27"/>
        <v>0.5</v>
      </c>
      <c r="O230" s="2"/>
    </row>
    <row r="231" spans="1:15" ht="12.75">
      <c r="A231" s="56">
        <v>14</v>
      </c>
      <c r="B231" s="21" t="s">
        <v>225</v>
      </c>
      <c r="C231" s="20"/>
      <c r="D231" s="20"/>
      <c r="E231" s="20">
        <v>2</v>
      </c>
      <c r="F231" s="20"/>
      <c r="G231" s="20"/>
      <c r="H231" s="20"/>
      <c r="I231" s="20"/>
      <c r="J231" s="20"/>
      <c r="K231" s="20">
        <f t="shared" si="26"/>
        <v>2</v>
      </c>
      <c r="L231" s="79">
        <f t="shared" si="27"/>
        <v>0.4</v>
      </c>
      <c r="O231" s="2"/>
    </row>
    <row r="232" spans="1:15" ht="12.75">
      <c r="A232" s="56">
        <v>15</v>
      </c>
      <c r="B232" s="21" t="s">
        <v>164</v>
      </c>
      <c r="C232" s="20"/>
      <c r="D232" s="20"/>
      <c r="E232" s="20">
        <v>2</v>
      </c>
      <c r="F232" s="20"/>
      <c r="G232" s="20"/>
      <c r="H232" s="20">
        <v>0</v>
      </c>
      <c r="I232" s="20"/>
      <c r="J232" s="20"/>
      <c r="K232" s="20">
        <f t="shared" si="26"/>
        <v>2</v>
      </c>
      <c r="L232" s="79">
        <f t="shared" si="27"/>
        <v>0.2222222222222222</v>
      </c>
      <c r="O232" s="2"/>
    </row>
    <row r="233" spans="1:15" ht="12.75">
      <c r="A233" s="56">
        <v>16</v>
      </c>
      <c r="B233" s="21" t="s">
        <v>23</v>
      </c>
      <c r="C233" s="20">
        <v>0</v>
      </c>
      <c r="D233" s="20"/>
      <c r="E233" s="20">
        <v>0</v>
      </c>
      <c r="F233" s="20"/>
      <c r="G233" s="20">
        <v>2</v>
      </c>
      <c r="H233" s="20"/>
      <c r="I233" s="20"/>
      <c r="J233" s="20"/>
      <c r="K233" s="20">
        <f t="shared" si="26"/>
        <v>2</v>
      </c>
      <c r="L233" s="79">
        <f t="shared" si="27"/>
        <v>0.14285714285714285</v>
      </c>
      <c r="O233" s="2"/>
    </row>
    <row r="234" spans="1:15" ht="12.75">
      <c r="A234" s="56">
        <v>17</v>
      </c>
      <c r="B234" s="21" t="s">
        <v>272</v>
      </c>
      <c r="C234" s="20"/>
      <c r="D234" s="20"/>
      <c r="E234" s="20"/>
      <c r="F234" s="20">
        <v>0</v>
      </c>
      <c r="G234" s="20">
        <v>1</v>
      </c>
      <c r="H234" s="20"/>
      <c r="I234" s="20"/>
      <c r="J234" s="20"/>
      <c r="K234" s="20">
        <f t="shared" si="26"/>
        <v>1</v>
      </c>
      <c r="L234" s="79">
        <f t="shared" si="27"/>
        <v>0.125</v>
      </c>
      <c r="O234" s="2"/>
    </row>
    <row r="235" spans="1:15" ht="12.75">
      <c r="A235" s="56">
        <v>18</v>
      </c>
      <c r="B235" s="21" t="s">
        <v>220</v>
      </c>
      <c r="C235" s="20"/>
      <c r="D235" s="20"/>
      <c r="E235" s="20">
        <v>0</v>
      </c>
      <c r="F235" s="20"/>
      <c r="G235" s="20"/>
      <c r="H235" s="20"/>
      <c r="I235" s="20"/>
      <c r="J235" s="20"/>
      <c r="K235" s="20">
        <f t="shared" si="26"/>
        <v>0</v>
      </c>
      <c r="L235" s="79">
        <f t="shared" si="27"/>
        <v>0</v>
      </c>
      <c r="O235" s="2"/>
    </row>
    <row r="236" spans="1:15" ht="12.75">
      <c r="A236" s="56">
        <v>19</v>
      </c>
      <c r="B236" s="21" t="s">
        <v>223</v>
      </c>
      <c r="C236" s="20"/>
      <c r="D236" s="20"/>
      <c r="E236" s="20">
        <v>0</v>
      </c>
      <c r="F236" s="20"/>
      <c r="G236" s="20"/>
      <c r="H236" s="20"/>
      <c r="I236" s="20"/>
      <c r="J236" s="20"/>
      <c r="K236" s="20">
        <f t="shared" si="26"/>
        <v>0</v>
      </c>
      <c r="L236" s="79">
        <f t="shared" si="27"/>
        <v>0</v>
      </c>
      <c r="O236" s="2"/>
    </row>
    <row r="237" spans="1:15" ht="12.75">
      <c r="A237" s="56">
        <v>20</v>
      </c>
      <c r="B237" s="96" t="s">
        <v>218</v>
      </c>
      <c r="C237" s="20"/>
      <c r="D237" s="20"/>
      <c r="E237" s="20">
        <v>0</v>
      </c>
      <c r="F237" s="20"/>
      <c r="G237" s="20"/>
      <c r="H237" s="20"/>
      <c r="I237" s="20"/>
      <c r="J237" s="20"/>
      <c r="K237" s="20">
        <f t="shared" si="26"/>
        <v>0</v>
      </c>
      <c r="L237" s="79">
        <f t="shared" si="27"/>
        <v>0</v>
      </c>
      <c r="O237" s="2"/>
    </row>
    <row r="238" spans="1:15" ht="12.75">
      <c r="A238" s="56">
        <v>21</v>
      </c>
      <c r="B238" s="96" t="s">
        <v>307</v>
      </c>
      <c r="C238" s="20"/>
      <c r="D238" s="20"/>
      <c r="E238" s="20"/>
      <c r="F238" s="20"/>
      <c r="G238" s="20"/>
      <c r="H238" s="20"/>
      <c r="I238" s="20"/>
      <c r="J238" s="20">
        <v>0</v>
      </c>
      <c r="K238" s="20">
        <f t="shared" si="26"/>
        <v>0</v>
      </c>
      <c r="L238" s="79">
        <f t="shared" si="27"/>
        <v>0</v>
      </c>
      <c r="O238" s="2"/>
    </row>
    <row r="239" spans="1:15" ht="12.75">
      <c r="A239" s="56">
        <v>22</v>
      </c>
      <c r="B239" s="96" t="s">
        <v>184</v>
      </c>
      <c r="C239" s="20"/>
      <c r="D239" s="20">
        <v>0</v>
      </c>
      <c r="E239" s="20"/>
      <c r="F239" s="20"/>
      <c r="G239" s="20"/>
      <c r="H239" s="20"/>
      <c r="I239" s="20"/>
      <c r="J239" s="20"/>
      <c r="K239" s="20">
        <f t="shared" si="26"/>
        <v>0</v>
      </c>
      <c r="L239" s="79">
        <f t="shared" si="27"/>
        <v>0</v>
      </c>
      <c r="O239" s="2"/>
    </row>
    <row r="240" spans="1:15" ht="12.75">
      <c r="A240" s="56">
        <v>23</v>
      </c>
      <c r="B240" s="96" t="s">
        <v>222</v>
      </c>
      <c r="C240" s="20"/>
      <c r="D240" s="20"/>
      <c r="E240" s="20">
        <v>0</v>
      </c>
      <c r="F240" s="20"/>
      <c r="G240" s="20"/>
      <c r="H240" s="20"/>
      <c r="I240" s="20"/>
      <c r="J240" s="20"/>
      <c r="K240" s="20">
        <f t="shared" si="26"/>
        <v>0</v>
      </c>
      <c r="L240" s="79">
        <f t="shared" si="27"/>
        <v>0</v>
      </c>
      <c r="O240" s="2"/>
    </row>
    <row r="241" spans="1:15" ht="12.75">
      <c r="A241" s="56">
        <v>24</v>
      </c>
      <c r="B241" s="96" t="s">
        <v>306</v>
      </c>
      <c r="C241" s="20"/>
      <c r="D241" s="20"/>
      <c r="E241" s="20"/>
      <c r="F241" s="20"/>
      <c r="G241" s="20"/>
      <c r="H241" s="20"/>
      <c r="I241" s="20"/>
      <c r="J241" s="20">
        <v>0</v>
      </c>
      <c r="K241" s="20">
        <f t="shared" si="26"/>
        <v>0</v>
      </c>
      <c r="L241" s="79">
        <f t="shared" si="27"/>
        <v>0</v>
      </c>
      <c r="O241" s="2"/>
    </row>
    <row r="242" spans="1:15" ht="12.75">
      <c r="A242" s="56">
        <v>25</v>
      </c>
      <c r="B242" s="21" t="s">
        <v>158</v>
      </c>
      <c r="C242" s="20"/>
      <c r="D242" s="20"/>
      <c r="E242" s="20">
        <v>0</v>
      </c>
      <c r="F242" s="20"/>
      <c r="G242" s="20"/>
      <c r="H242" s="20"/>
      <c r="I242" s="20"/>
      <c r="J242" s="20"/>
      <c r="K242" s="20">
        <f t="shared" si="26"/>
        <v>0</v>
      </c>
      <c r="L242" s="79">
        <f t="shared" si="27"/>
        <v>0</v>
      </c>
      <c r="O242" s="2"/>
    </row>
    <row r="243" spans="1:15" ht="12.75">
      <c r="A243" s="56">
        <v>26</v>
      </c>
      <c r="B243" s="96" t="s">
        <v>224</v>
      </c>
      <c r="C243" s="97"/>
      <c r="D243" s="97"/>
      <c r="E243" s="97">
        <v>0</v>
      </c>
      <c r="F243" s="97"/>
      <c r="G243" s="97"/>
      <c r="H243" s="97"/>
      <c r="I243" s="97"/>
      <c r="J243" s="20"/>
      <c r="K243" s="20">
        <f t="shared" si="26"/>
        <v>0</v>
      </c>
      <c r="L243" s="79">
        <f t="shared" si="27"/>
        <v>0</v>
      </c>
      <c r="O243" s="2"/>
    </row>
    <row r="244" spans="1:15" ht="13.5" thickBot="1">
      <c r="A244" s="57">
        <v>27</v>
      </c>
      <c r="B244" s="58" t="s">
        <v>305</v>
      </c>
      <c r="C244" s="59"/>
      <c r="D244" s="59"/>
      <c r="E244" s="59"/>
      <c r="F244" s="59"/>
      <c r="G244" s="59"/>
      <c r="H244" s="59"/>
      <c r="I244" s="59"/>
      <c r="J244" s="59">
        <v>0</v>
      </c>
      <c r="K244" s="59">
        <f t="shared" si="26"/>
        <v>0</v>
      </c>
      <c r="L244" s="80">
        <f t="shared" si="27"/>
        <v>0</v>
      </c>
      <c r="O244" s="2"/>
    </row>
    <row r="245" spans="1:15" ht="12.75">
      <c r="A245" s="15"/>
      <c r="B245" s="118" t="s">
        <v>80</v>
      </c>
      <c r="C245" s="15">
        <f aca="true" t="shared" si="28" ref="C245:K245">+SUM(C218:C244)</f>
        <v>10</v>
      </c>
      <c r="D245" s="15">
        <f t="shared" si="28"/>
        <v>14</v>
      </c>
      <c r="E245" s="15">
        <f t="shared" si="28"/>
        <v>13</v>
      </c>
      <c r="F245" s="15">
        <f t="shared" si="28"/>
        <v>14</v>
      </c>
      <c r="G245" s="15">
        <f t="shared" si="28"/>
        <v>17</v>
      </c>
      <c r="H245" s="15">
        <f t="shared" si="28"/>
        <v>14</v>
      </c>
      <c r="I245" s="15">
        <f t="shared" si="28"/>
        <v>9</v>
      </c>
      <c r="J245" s="15">
        <f>+SUM(J218:J244)</f>
        <v>13</v>
      </c>
      <c r="K245" s="15">
        <f t="shared" si="28"/>
        <v>104</v>
      </c>
      <c r="L245" s="92"/>
      <c r="O245" s="2"/>
    </row>
    <row r="246" ht="13.5" thickBot="1"/>
    <row r="247" spans="1:12" ht="12.75">
      <c r="A247" s="51" t="s">
        <v>0</v>
      </c>
      <c r="B247" s="52" t="s">
        <v>1</v>
      </c>
      <c r="C247" s="144" t="s">
        <v>49</v>
      </c>
      <c r="D247" s="144"/>
      <c r="E247" s="144"/>
      <c r="F247" s="144"/>
      <c r="G247" s="144"/>
      <c r="H247" s="144"/>
      <c r="I247" s="144"/>
      <c r="J247" s="144"/>
      <c r="K247" s="144" t="s">
        <v>50</v>
      </c>
      <c r="L247" s="145"/>
    </row>
    <row r="248" spans="1:12" ht="82.5" customHeight="1">
      <c r="A248" s="54" t="s">
        <v>0</v>
      </c>
      <c r="B248" s="18" t="s">
        <v>1</v>
      </c>
      <c r="C248" s="109" t="s">
        <v>4</v>
      </c>
      <c r="D248" s="109" t="s">
        <v>5</v>
      </c>
      <c r="E248" s="107" t="s">
        <v>6</v>
      </c>
      <c r="F248" s="109" t="s">
        <v>7</v>
      </c>
      <c r="G248" s="107" t="s">
        <v>8</v>
      </c>
      <c r="H248" s="107" t="s">
        <v>9</v>
      </c>
      <c r="I248" s="109" t="s">
        <v>10</v>
      </c>
      <c r="J248" s="107" t="s">
        <v>11</v>
      </c>
      <c r="K248" s="19" t="s">
        <v>12</v>
      </c>
      <c r="L248" s="55" t="s">
        <v>48</v>
      </c>
    </row>
    <row r="249" spans="1:12" ht="12.75">
      <c r="A249" s="56">
        <v>1</v>
      </c>
      <c r="B249" s="21" t="s">
        <v>16</v>
      </c>
      <c r="C249" s="20">
        <v>8</v>
      </c>
      <c r="D249" s="20">
        <v>2</v>
      </c>
      <c r="E249" s="20"/>
      <c r="F249" s="20">
        <v>6</v>
      </c>
      <c r="G249" s="20">
        <v>3</v>
      </c>
      <c r="H249" s="20">
        <v>5</v>
      </c>
      <c r="I249" s="20">
        <v>5</v>
      </c>
      <c r="J249" s="20">
        <v>4</v>
      </c>
      <c r="K249" s="20">
        <f aca="true" t="shared" si="29" ref="K249:K275">SUM(C249:J249)</f>
        <v>33</v>
      </c>
      <c r="L249" s="79">
        <f aca="true" t="shared" si="30" ref="L249:L275">K249/VLOOKUP(B249,$B$63:$K$89,10,0)</f>
        <v>0.8048780487804879</v>
      </c>
    </row>
    <row r="250" spans="1:12" ht="12.75">
      <c r="A250" s="56">
        <v>2</v>
      </c>
      <c r="B250" s="96" t="s">
        <v>14</v>
      </c>
      <c r="C250" s="20">
        <v>4</v>
      </c>
      <c r="D250" s="20">
        <v>3</v>
      </c>
      <c r="E250" s="20">
        <v>2</v>
      </c>
      <c r="F250" s="20">
        <v>3</v>
      </c>
      <c r="G250" s="20">
        <v>2</v>
      </c>
      <c r="H250" s="20">
        <v>8</v>
      </c>
      <c r="I250" s="20">
        <v>5</v>
      </c>
      <c r="J250" s="20">
        <v>3</v>
      </c>
      <c r="K250" s="20">
        <f t="shared" si="29"/>
        <v>30</v>
      </c>
      <c r="L250" s="79">
        <f t="shared" si="30"/>
        <v>0.5660377358490566</v>
      </c>
    </row>
    <row r="251" spans="1:12" ht="12.75">
      <c r="A251" s="56">
        <v>3</v>
      </c>
      <c r="B251" s="96" t="s">
        <v>22</v>
      </c>
      <c r="C251" s="20">
        <v>1</v>
      </c>
      <c r="D251" s="20">
        <v>3</v>
      </c>
      <c r="E251" s="20">
        <v>6</v>
      </c>
      <c r="F251" s="20">
        <v>1</v>
      </c>
      <c r="G251" s="20">
        <v>5</v>
      </c>
      <c r="H251" s="20">
        <v>1</v>
      </c>
      <c r="I251" s="20">
        <v>7</v>
      </c>
      <c r="J251" s="20">
        <v>2</v>
      </c>
      <c r="K251" s="20">
        <f t="shared" si="29"/>
        <v>26</v>
      </c>
      <c r="L251" s="79">
        <f t="shared" si="30"/>
        <v>0.5416666666666666</v>
      </c>
    </row>
    <row r="252" spans="1:12" ht="12.75">
      <c r="A252" s="56">
        <v>4</v>
      </c>
      <c r="B252" s="96" t="s">
        <v>20</v>
      </c>
      <c r="C252" s="20">
        <v>2</v>
      </c>
      <c r="D252" s="20">
        <v>4</v>
      </c>
      <c r="E252" s="20"/>
      <c r="F252" s="20">
        <v>4</v>
      </c>
      <c r="G252" s="20">
        <v>1</v>
      </c>
      <c r="H252" s="20">
        <v>9</v>
      </c>
      <c r="I252" s="20">
        <v>2</v>
      </c>
      <c r="J252" s="20">
        <v>0</v>
      </c>
      <c r="K252" s="20">
        <f t="shared" si="29"/>
        <v>22</v>
      </c>
      <c r="L252" s="79">
        <f t="shared" si="30"/>
        <v>0.6470588235294118</v>
      </c>
    </row>
    <row r="253" spans="1:12" ht="12.75">
      <c r="A253" s="56">
        <v>5</v>
      </c>
      <c r="B253" s="96" t="s">
        <v>19</v>
      </c>
      <c r="C253" s="20">
        <v>0</v>
      </c>
      <c r="D253" s="20">
        <v>5</v>
      </c>
      <c r="E253" s="20">
        <v>4</v>
      </c>
      <c r="F253" s="20">
        <v>2</v>
      </c>
      <c r="G253" s="20">
        <v>2</v>
      </c>
      <c r="H253" s="20"/>
      <c r="I253" s="20"/>
      <c r="J253" s="20"/>
      <c r="K253" s="20">
        <f t="shared" si="29"/>
        <v>13</v>
      </c>
      <c r="L253" s="79">
        <f t="shared" si="30"/>
        <v>0.38235294117647056</v>
      </c>
    </row>
    <row r="254" spans="1:12" ht="12.75">
      <c r="A254" s="56">
        <v>6</v>
      </c>
      <c r="B254" s="96" t="s">
        <v>17</v>
      </c>
      <c r="C254" s="20">
        <v>2</v>
      </c>
      <c r="D254" s="20">
        <v>1</v>
      </c>
      <c r="E254" s="20">
        <v>0</v>
      </c>
      <c r="F254" s="20">
        <v>1</v>
      </c>
      <c r="G254" s="20">
        <v>3</v>
      </c>
      <c r="H254" s="20">
        <v>4</v>
      </c>
      <c r="I254" s="20">
        <v>2</v>
      </c>
      <c r="J254" s="20">
        <v>0</v>
      </c>
      <c r="K254" s="20">
        <f t="shared" si="29"/>
        <v>13</v>
      </c>
      <c r="L254" s="79">
        <f t="shared" si="30"/>
        <v>0.28888888888888886</v>
      </c>
    </row>
    <row r="255" spans="1:12" ht="12.75">
      <c r="A255" s="56">
        <v>7</v>
      </c>
      <c r="B255" s="96" t="s">
        <v>21</v>
      </c>
      <c r="C255" s="20">
        <v>1</v>
      </c>
      <c r="D255" s="20">
        <v>3</v>
      </c>
      <c r="E255" s="20"/>
      <c r="F255" s="20"/>
      <c r="G255" s="20">
        <v>4</v>
      </c>
      <c r="H255" s="20">
        <v>4</v>
      </c>
      <c r="I255" s="20"/>
      <c r="J255" s="20"/>
      <c r="K255" s="20">
        <f t="shared" si="29"/>
        <v>12</v>
      </c>
      <c r="L255" s="79">
        <f t="shared" si="30"/>
        <v>0.5714285714285714</v>
      </c>
    </row>
    <row r="256" spans="1:12" ht="12.75">
      <c r="A256" s="56">
        <v>8</v>
      </c>
      <c r="B256" s="96" t="s">
        <v>18</v>
      </c>
      <c r="C256" s="20">
        <v>2</v>
      </c>
      <c r="D256" s="20">
        <v>2</v>
      </c>
      <c r="E256" s="20"/>
      <c r="F256" s="20"/>
      <c r="G256" s="20">
        <v>4</v>
      </c>
      <c r="H256" s="20">
        <v>1</v>
      </c>
      <c r="I256" s="20">
        <v>3</v>
      </c>
      <c r="J256" s="20">
        <v>2</v>
      </c>
      <c r="K256" s="20">
        <f t="shared" si="29"/>
        <v>14</v>
      </c>
      <c r="L256" s="79">
        <f t="shared" si="30"/>
        <v>0.42424242424242425</v>
      </c>
    </row>
    <row r="257" spans="1:12" ht="12.75">
      <c r="A257" s="56">
        <v>9</v>
      </c>
      <c r="B257" s="96" t="s">
        <v>185</v>
      </c>
      <c r="C257" s="20"/>
      <c r="D257" s="20">
        <v>4</v>
      </c>
      <c r="E257" s="20">
        <v>3</v>
      </c>
      <c r="F257" s="20">
        <v>3</v>
      </c>
      <c r="G257" s="20"/>
      <c r="H257" s="20"/>
      <c r="I257" s="20"/>
      <c r="J257" s="20"/>
      <c r="K257" s="20">
        <f t="shared" si="29"/>
        <v>10</v>
      </c>
      <c r="L257" s="79">
        <f t="shared" si="30"/>
        <v>0.45454545454545453</v>
      </c>
    </row>
    <row r="258" spans="1:12" ht="12.75">
      <c r="A258" s="56">
        <v>10</v>
      </c>
      <c r="B258" s="96" t="s">
        <v>15</v>
      </c>
      <c r="C258" s="20">
        <v>4</v>
      </c>
      <c r="D258" s="20"/>
      <c r="E258" s="20"/>
      <c r="F258" s="20">
        <v>0</v>
      </c>
      <c r="G258" s="20">
        <v>0</v>
      </c>
      <c r="H258" s="20"/>
      <c r="I258" s="20">
        <v>2</v>
      </c>
      <c r="J258" s="20">
        <v>4</v>
      </c>
      <c r="K258" s="20">
        <f t="shared" si="29"/>
        <v>10</v>
      </c>
      <c r="L258" s="79">
        <f t="shared" si="30"/>
        <v>0.35714285714285715</v>
      </c>
    </row>
    <row r="259" spans="1:12" ht="12.75">
      <c r="A259" s="56">
        <v>11</v>
      </c>
      <c r="B259" s="21" t="s">
        <v>222</v>
      </c>
      <c r="C259" s="20"/>
      <c r="D259" s="20"/>
      <c r="E259" s="20">
        <v>4</v>
      </c>
      <c r="F259" s="20"/>
      <c r="G259" s="20"/>
      <c r="H259" s="20"/>
      <c r="I259" s="20"/>
      <c r="J259" s="20"/>
      <c r="K259" s="20">
        <f t="shared" si="29"/>
        <v>4</v>
      </c>
      <c r="L259" s="79">
        <f t="shared" si="30"/>
        <v>1</v>
      </c>
    </row>
    <row r="260" spans="1:15" ht="12.75">
      <c r="A260" s="56">
        <v>12</v>
      </c>
      <c r="B260" s="21" t="s">
        <v>272</v>
      </c>
      <c r="C260" s="20"/>
      <c r="D260" s="20"/>
      <c r="E260" s="20"/>
      <c r="F260" s="20">
        <v>2</v>
      </c>
      <c r="G260" s="20">
        <v>2</v>
      </c>
      <c r="H260" s="20"/>
      <c r="I260" s="20"/>
      <c r="J260" s="20"/>
      <c r="K260" s="20">
        <f t="shared" si="29"/>
        <v>4</v>
      </c>
      <c r="L260" s="79">
        <f t="shared" si="30"/>
        <v>0.5</v>
      </c>
      <c r="O260" s="2"/>
    </row>
    <row r="261" spans="1:19" ht="12.75">
      <c r="A261" s="56">
        <v>13</v>
      </c>
      <c r="B261" s="21" t="s">
        <v>223</v>
      </c>
      <c r="C261" s="20"/>
      <c r="D261" s="20"/>
      <c r="E261" s="20">
        <v>3</v>
      </c>
      <c r="F261" s="20"/>
      <c r="G261" s="20"/>
      <c r="H261" s="20"/>
      <c r="I261" s="20"/>
      <c r="J261" s="20"/>
      <c r="K261" s="20">
        <f t="shared" si="29"/>
        <v>3</v>
      </c>
      <c r="L261" s="79">
        <f t="shared" si="30"/>
        <v>0.75</v>
      </c>
      <c r="O261" s="2"/>
      <c r="R261" s="15"/>
      <c r="S261" s="15"/>
    </row>
    <row r="262" spans="1:15" ht="12.75">
      <c r="A262" s="56">
        <v>14</v>
      </c>
      <c r="B262" s="21" t="s">
        <v>158</v>
      </c>
      <c r="C262" s="20"/>
      <c r="D262" s="20"/>
      <c r="E262" s="20">
        <v>3</v>
      </c>
      <c r="F262" s="20"/>
      <c r="G262" s="20"/>
      <c r="H262" s="20"/>
      <c r="I262" s="20"/>
      <c r="J262" s="20"/>
      <c r="K262" s="20">
        <f t="shared" si="29"/>
        <v>3</v>
      </c>
      <c r="L262" s="79">
        <f t="shared" si="30"/>
        <v>0.6</v>
      </c>
      <c r="O262" s="2"/>
    </row>
    <row r="263" spans="1:15" ht="12.75">
      <c r="A263" s="56">
        <v>15</v>
      </c>
      <c r="B263" s="21" t="s">
        <v>289</v>
      </c>
      <c r="C263" s="20"/>
      <c r="D263" s="20"/>
      <c r="E263" s="20"/>
      <c r="F263" s="20"/>
      <c r="G263" s="20"/>
      <c r="H263" s="20">
        <v>2</v>
      </c>
      <c r="I263" s="20"/>
      <c r="J263" s="20"/>
      <c r="K263" s="20">
        <f t="shared" si="29"/>
        <v>2</v>
      </c>
      <c r="L263" s="79">
        <f t="shared" si="30"/>
        <v>0.5</v>
      </c>
      <c r="O263" s="2"/>
    </row>
    <row r="264" spans="1:15" ht="12.75">
      <c r="A264" s="56">
        <v>16</v>
      </c>
      <c r="B264" s="21" t="s">
        <v>225</v>
      </c>
      <c r="C264" s="20"/>
      <c r="D264" s="20"/>
      <c r="E264" s="20">
        <v>2</v>
      </c>
      <c r="F264" s="20"/>
      <c r="G264" s="20"/>
      <c r="H264" s="20"/>
      <c r="I264" s="20"/>
      <c r="J264" s="20"/>
      <c r="K264" s="20">
        <f t="shared" si="29"/>
        <v>2</v>
      </c>
      <c r="L264" s="79">
        <f t="shared" si="30"/>
        <v>0.4</v>
      </c>
      <c r="O264" s="2"/>
    </row>
    <row r="265" spans="1:15" ht="12.75">
      <c r="A265" s="56">
        <v>17</v>
      </c>
      <c r="B265" s="21" t="s">
        <v>23</v>
      </c>
      <c r="C265" s="20">
        <v>0</v>
      </c>
      <c r="D265" s="20"/>
      <c r="E265" s="20">
        <v>1</v>
      </c>
      <c r="F265" s="20"/>
      <c r="G265" s="20">
        <v>1</v>
      </c>
      <c r="H265" s="20"/>
      <c r="I265" s="20"/>
      <c r="J265" s="20"/>
      <c r="K265" s="20">
        <f t="shared" si="29"/>
        <v>2</v>
      </c>
      <c r="L265" s="79">
        <f t="shared" si="30"/>
        <v>0.14285714285714285</v>
      </c>
      <c r="O265" s="2"/>
    </row>
    <row r="266" spans="1:15" ht="12.75">
      <c r="A266" s="56">
        <v>18</v>
      </c>
      <c r="B266" s="21" t="s">
        <v>221</v>
      </c>
      <c r="C266" s="20"/>
      <c r="D266" s="20"/>
      <c r="E266" s="20">
        <v>1</v>
      </c>
      <c r="F266" s="20"/>
      <c r="G266" s="20"/>
      <c r="H266" s="20"/>
      <c r="I266" s="20"/>
      <c r="J266" s="20"/>
      <c r="K266" s="20">
        <f t="shared" si="29"/>
        <v>1</v>
      </c>
      <c r="L266" s="79">
        <f t="shared" si="30"/>
        <v>0.25</v>
      </c>
      <c r="O266" s="2"/>
    </row>
    <row r="267" spans="1:15" ht="12.75">
      <c r="A267" s="56">
        <v>19</v>
      </c>
      <c r="B267" s="21" t="s">
        <v>218</v>
      </c>
      <c r="C267" s="20"/>
      <c r="D267" s="20"/>
      <c r="E267" s="20">
        <v>1</v>
      </c>
      <c r="F267" s="20"/>
      <c r="G267" s="20"/>
      <c r="H267" s="20"/>
      <c r="I267" s="20"/>
      <c r="J267" s="20"/>
      <c r="K267" s="20">
        <f t="shared" si="29"/>
        <v>1</v>
      </c>
      <c r="L267" s="79">
        <f t="shared" si="30"/>
        <v>0.25</v>
      </c>
      <c r="O267" s="2"/>
    </row>
    <row r="268" spans="1:15" ht="12.75">
      <c r="A268" s="56">
        <v>20</v>
      </c>
      <c r="B268" s="96" t="s">
        <v>184</v>
      </c>
      <c r="C268" s="20"/>
      <c r="D268" s="20">
        <v>1</v>
      </c>
      <c r="E268" s="20"/>
      <c r="F268" s="20"/>
      <c r="G268" s="20"/>
      <c r="H268" s="20"/>
      <c r="I268" s="20"/>
      <c r="J268" s="20"/>
      <c r="K268" s="20">
        <f t="shared" si="29"/>
        <v>1</v>
      </c>
      <c r="L268" s="79">
        <f t="shared" si="30"/>
        <v>0.25</v>
      </c>
      <c r="O268" s="2"/>
    </row>
    <row r="269" spans="1:15" ht="12.75">
      <c r="A269" s="56">
        <v>21</v>
      </c>
      <c r="B269" s="96" t="s">
        <v>224</v>
      </c>
      <c r="C269" s="20"/>
      <c r="D269" s="20"/>
      <c r="E269" s="20">
        <v>1</v>
      </c>
      <c r="F269" s="20"/>
      <c r="G269" s="20"/>
      <c r="H269" s="20"/>
      <c r="I269" s="20"/>
      <c r="J269" s="20"/>
      <c r="K269" s="20">
        <f t="shared" si="29"/>
        <v>1</v>
      </c>
      <c r="L269" s="79">
        <f t="shared" si="30"/>
        <v>0.25</v>
      </c>
      <c r="O269" s="2"/>
    </row>
    <row r="270" spans="1:15" ht="12.75">
      <c r="A270" s="56">
        <v>22</v>
      </c>
      <c r="B270" s="96" t="s">
        <v>288</v>
      </c>
      <c r="C270" s="20"/>
      <c r="D270" s="20"/>
      <c r="E270" s="20"/>
      <c r="F270" s="20"/>
      <c r="G270" s="20"/>
      <c r="H270" s="20">
        <v>0</v>
      </c>
      <c r="I270" s="20"/>
      <c r="J270" s="20"/>
      <c r="K270" s="20">
        <f t="shared" si="29"/>
        <v>0</v>
      </c>
      <c r="L270" s="79">
        <f t="shared" si="30"/>
        <v>0</v>
      </c>
      <c r="O270" s="2"/>
    </row>
    <row r="271" spans="1:15" ht="12.75">
      <c r="A271" s="56">
        <v>23</v>
      </c>
      <c r="B271" s="96" t="s">
        <v>220</v>
      </c>
      <c r="C271" s="20"/>
      <c r="D271" s="20"/>
      <c r="E271" s="20">
        <v>0</v>
      </c>
      <c r="F271" s="20"/>
      <c r="G271" s="20"/>
      <c r="H271" s="20"/>
      <c r="I271" s="20"/>
      <c r="J271" s="20"/>
      <c r="K271" s="20">
        <f t="shared" si="29"/>
        <v>0</v>
      </c>
      <c r="L271" s="79">
        <f t="shared" si="30"/>
        <v>0</v>
      </c>
      <c r="O271" s="2"/>
    </row>
    <row r="272" spans="1:15" ht="12.75">
      <c r="A272" s="56">
        <v>24</v>
      </c>
      <c r="B272" s="96" t="s">
        <v>307</v>
      </c>
      <c r="C272" s="20"/>
      <c r="D272" s="20"/>
      <c r="E272" s="20"/>
      <c r="F272" s="20"/>
      <c r="G272" s="20"/>
      <c r="H272" s="20"/>
      <c r="I272" s="20"/>
      <c r="J272" s="20">
        <v>2</v>
      </c>
      <c r="K272" s="20">
        <f t="shared" si="29"/>
        <v>2</v>
      </c>
      <c r="L272" s="79">
        <f t="shared" si="30"/>
        <v>0.5</v>
      </c>
      <c r="O272" s="2"/>
    </row>
    <row r="273" spans="1:15" ht="12.75">
      <c r="A273" s="56">
        <v>25</v>
      </c>
      <c r="B273" s="21" t="s">
        <v>306</v>
      </c>
      <c r="C273" s="20"/>
      <c r="D273" s="20"/>
      <c r="E273" s="20"/>
      <c r="F273" s="20"/>
      <c r="G273" s="20"/>
      <c r="H273" s="20"/>
      <c r="I273" s="20"/>
      <c r="J273" s="20">
        <v>1</v>
      </c>
      <c r="K273" s="20">
        <f t="shared" si="29"/>
        <v>1</v>
      </c>
      <c r="L273" s="79">
        <f t="shared" si="30"/>
        <v>0.25</v>
      </c>
      <c r="O273" s="2"/>
    </row>
    <row r="274" spans="1:15" ht="12.75">
      <c r="A274" s="56">
        <v>26</v>
      </c>
      <c r="B274" s="96" t="s">
        <v>164</v>
      </c>
      <c r="C274" s="97"/>
      <c r="D274" s="97"/>
      <c r="E274" s="97">
        <v>0</v>
      </c>
      <c r="F274" s="97"/>
      <c r="G274" s="97"/>
      <c r="H274" s="97">
        <v>0</v>
      </c>
      <c r="I274" s="97"/>
      <c r="J274" s="20"/>
      <c r="K274" s="20">
        <f t="shared" si="29"/>
        <v>0</v>
      </c>
      <c r="L274" s="79">
        <f t="shared" si="30"/>
        <v>0</v>
      </c>
      <c r="O274" s="2"/>
    </row>
    <row r="275" spans="1:15" ht="13.5" thickBot="1">
      <c r="A275" s="57">
        <v>27</v>
      </c>
      <c r="B275" s="58" t="s">
        <v>305</v>
      </c>
      <c r="C275" s="59"/>
      <c r="D275" s="59"/>
      <c r="E275" s="59"/>
      <c r="F275" s="59"/>
      <c r="G275" s="59"/>
      <c r="H275" s="59"/>
      <c r="I275" s="59"/>
      <c r="J275" s="59">
        <v>0</v>
      </c>
      <c r="K275" s="59">
        <f t="shared" si="29"/>
        <v>0</v>
      </c>
      <c r="L275" s="80">
        <f t="shared" si="30"/>
        <v>0</v>
      </c>
      <c r="O275" s="2"/>
    </row>
    <row r="276" spans="1:15" ht="12.75">
      <c r="A276" s="15"/>
      <c r="B276" s="118" t="s">
        <v>80</v>
      </c>
      <c r="C276" s="15">
        <f aca="true" t="shared" si="31" ref="C276:K276">+SUM(C249:C275)</f>
        <v>24</v>
      </c>
      <c r="D276" s="15">
        <f t="shared" si="31"/>
        <v>28</v>
      </c>
      <c r="E276" s="15">
        <f t="shared" si="31"/>
        <v>31</v>
      </c>
      <c r="F276" s="15">
        <f t="shared" si="31"/>
        <v>22</v>
      </c>
      <c r="G276" s="15">
        <f t="shared" si="31"/>
        <v>27</v>
      </c>
      <c r="H276" s="15">
        <f t="shared" si="31"/>
        <v>34</v>
      </c>
      <c r="I276" s="15">
        <f t="shared" si="31"/>
        <v>26</v>
      </c>
      <c r="J276" s="15">
        <f>+SUM(J249:J275)</f>
        <v>18</v>
      </c>
      <c r="K276" s="15">
        <f t="shared" si="31"/>
        <v>210</v>
      </c>
      <c r="L276" s="92"/>
      <c r="O276" s="2"/>
    </row>
    <row r="278" spans="2:8" ht="12.75">
      <c r="B278" s="16" t="s">
        <v>28</v>
      </c>
      <c r="C278" s="139" t="s">
        <v>51</v>
      </c>
      <c r="D278" s="140"/>
      <c r="E278" s="140"/>
      <c r="F278" s="140"/>
      <c r="G278" s="140"/>
      <c r="H278" s="141"/>
    </row>
    <row r="279" spans="2:8" ht="12.75">
      <c r="B279" s="16" t="s">
        <v>29</v>
      </c>
      <c r="C279" s="139" t="s">
        <v>52</v>
      </c>
      <c r="D279" s="140"/>
      <c r="E279" s="140"/>
      <c r="F279" s="140"/>
      <c r="G279" s="140"/>
      <c r="H279" s="141"/>
    </row>
    <row r="280" spans="2:8" ht="12.75">
      <c r="B280" s="16" t="s">
        <v>30</v>
      </c>
      <c r="C280" s="139" t="s">
        <v>53</v>
      </c>
      <c r="D280" s="140"/>
      <c r="E280" s="140"/>
      <c r="F280" s="140"/>
      <c r="G280" s="140"/>
      <c r="H280" s="141"/>
    </row>
    <row r="281" spans="2:8" ht="12.75">
      <c r="B281" s="16" t="s">
        <v>36</v>
      </c>
      <c r="C281" s="139" t="s">
        <v>54</v>
      </c>
      <c r="D281" s="140"/>
      <c r="E281" s="140"/>
      <c r="F281" s="140"/>
      <c r="G281" s="140"/>
      <c r="H281" s="141"/>
    </row>
    <row r="282" spans="2:8" ht="12.75">
      <c r="B282" s="16" t="s">
        <v>55</v>
      </c>
      <c r="C282" s="139" t="s">
        <v>56</v>
      </c>
      <c r="D282" s="140"/>
      <c r="E282" s="140"/>
      <c r="F282" s="140"/>
      <c r="G282" s="140"/>
      <c r="H282" s="141"/>
    </row>
    <row r="283" spans="2:8" ht="12.75">
      <c r="B283" s="16" t="s">
        <v>38</v>
      </c>
      <c r="C283" s="139" t="s">
        <v>57</v>
      </c>
      <c r="D283" s="140"/>
      <c r="E283" s="140"/>
      <c r="F283" s="140"/>
      <c r="G283" s="140"/>
      <c r="H283" s="141"/>
    </row>
    <row r="284" spans="2:8" ht="12.75">
      <c r="B284" s="16" t="s">
        <v>43</v>
      </c>
      <c r="C284" s="139" t="s">
        <v>58</v>
      </c>
      <c r="D284" s="140"/>
      <c r="E284" s="140"/>
      <c r="F284" s="140"/>
      <c r="G284" s="140"/>
      <c r="H284" s="141"/>
    </row>
    <row r="285" spans="2:8" ht="12.75">
      <c r="B285" s="16" t="s">
        <v>59</v>
      </c>
      <c r="C285" s="139" t="s">
        <v>60</v>
      </c>
      <c r="D285" s="140"/>
      <c r="E285" s="140"/>
      <c r="F285" s="140"/>
      <c r="G285" s="140"/>
      <c r="H285" s="141"/>
    </row>
    <row r="286" spans="2:8" ht="12.75">
      <c r="B286" s="16" t="s">
        <v>45</v>
      </c>
      <c r="C286" s="139" t="s">
        <v>61</v>
      </c>
      <c r="D286" s="140"/>
      <c r="E286" s="140"/>
      <c r="F286" s="140"/>
      <c r="G286" s="140"/>
      <c r="H286" s="141"/>
    </row>
    <row r="287" spans="2:8" ht="12.75">
      <c r="B287" s="16" t="s">
        <v>76</v>
      </c>
      <c r="C287" s="139" t="s">
        <v>183</v>
      </c>
      <c r="D287" s="140"/>
      <c r="E287" s="140"/>
      <c r="F287" s="140"/>
      <c r="G287" s="140"/>
      <c r="H287" s="141"/>
    </row>
    <row r="288" spans="2:8" ht="12.75">
      <c r="B288" s="16" t="s">
        <v>47</v>
      </c>
      <c r="C288" s="139" t="s">
        <v>62</v>
      </c>
      <c r="D288" s="140"/>
      <c r="E288" s="140"/>
      <c r="F288" s="140"/>
      <c r="G288" s="140"/>
      <c r="H288" s="141"/>
    </row>
    <row r="289" spans="2:8" ht="12.75">
      <c r="B289" s="16" t="s">
        <v>63</v>
      </c>
      <c r="C289" s="139" t="s">
        <v>64</v>
      </c>
      <c r="D289" s="140"/>
      <c r="E289" s="140"/>
      <c r="F289" s="140"/>
      <c r="G289" s="140"/>
      <c r="H289" s="141"/>
    </row>
  </sheetData>
  <sheetProtection selectLockedCells="1" selectUnlockedCells="1"/>
  <mergeCells count="60">
    <mergeCell ref="C1:J1"/>
    <mergeCell ref="K1:L1"/>
    <mergeCell ref="C31:J31"/>
    <mergeCell ref="K31:M31"/>
    <mergeCell ref="C61:J61"/>
    <mergeCell ref="K61:M61"/>
    <mergeCell ref="A92:A93"/>
    <mergeCell ref="B92:B93"/>
    <mergeCell ref="C92:E92"/>
    <mergeCell ref="F92:H92"/>
    <mergeCell ref="I92:K92"/>
    <mergeCell ref="C91:Z91"/>
    <mergeCell ref="U123:W123"/>
    <mergeCell ref="X123:Z123"/>
    <mergeCell ref="AA123:AC123"/>
    <mergeCell ref="L92:N92"/>
    <mergeCell ref="O92:Q92"/>
    <mergeCell ref="R92:T92"/>
    <mergeCell ref="U92:W92"/>
    <mergeCell ref="X92:Z92"/>
    <mergeCell ref="AA92:AC92"/>
    <mergeCell ref="C122:Z122"/>
    <mergeCell ref="A123:A124"/>
    <mergeCell ref="B123:B124"/>
    <mergeCell ref="C123:E123"/>
    <mergeCell ref="F123:H123"/>
    <mergeCell ref="I123:K123"/>
    <mergeCell ref="L123:N123"/>
    <mergeCell ref="O123:Q123"/>
    <mergeCell ref="R123:T123"/>
    <mergeCell ref="C154:Z154"/>
    <mergeCell ref="A155:A156"/>
    <mergeCell ref="B155:B156"/>
    <mergeCell ref="C155:E155"/>
    <mergeCell ref="F155:H155"/>
    <mergeCell ref="I155:K155"/>
    <mergeCell ref="L155:N155"/>
    <mergeCell ref="O155:Q155"/>
    <mergeCell ref="R155:T155"/>
    <mergeCell ref="U155:W155"/>
    <mergeCell ref="C247:J247"/>
    <mergeCell ref="K247:L247"/>
    <mergeCell ref="AA155:AC155"/>
    <mergeCell ref="C216:J216"/>
    <mergeCell ref="K216:L216"/>
    <mergeCell ref="C185:J185"/>
    <mergeCell ref="K185:L185"/>
    <mergeCell ref="X155:Z155"/>
    <mergeCell ref="C278:H278"/>
    <mergeCell ref="C279:H279"/>
    <mergeCell ref="C280:H280"/>
    <mergeCell ref="C281:H281"/>
    <mergeCell ref="C283:H283"/>
    <mergeCell ref="C284:H284"/>
    <mergeCell ref="C285:H285"/>
    <mergeCell ref="C286:H286"/>
    <mergeCell ref="C287:H287"/>
    <mergeCell ref="C288:H288"/>
    <mergeCell ref="C289:H289"/>
    <mergeCell ref="C282:H282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28125" style="0" bestFit="1" customWidth="1"/>
    <col min="2" max="2" width="19.57421875" style="0" customWidth="1"/>
  </cols>
  <sheetData>
    <row r="1" spans="1:6" ht="12.75">
      <c r="A1" s="16" t="s">
        <v>65</v>
      </c>
      <c r="B1" s="102" t="s">
        <v>66</v>
      </c>
      <c r="C1" s="16" t="s">
        <v>67</v>
      </c>
      <c r="D1" s="16" t="s">
        <v>68</v>
      </c>
      <c r="E1" s="16" t="s">
        <v>69</v>
      </c>
      <c r="F1" s="16" t="s">
        <v>70</v>
      </c>
    </row>
    <row r="2" spans="1:6" ht="12.75">
      <c r="A2" s="16">
        <v>1</v>
      </c>
      <c r="B2" s="102" t="s">
        <v>14</v>
      </c>
      <c r="C2" s="16">
        <v>8</v>
      </c>
      <c r="D2" s="16">
        <v>45</v>
      </c>
      <c r="E2" s="16">
        <v>82</v>
      </c>
      <c r="F2" s="132">
        <v>3414</v>
      </c>
    </row>
    <row r="3" spans="1:6" ht="12.75">
      <c r="A3" s="20">
        <v>2</v>
      </c>
      <c r="B3" s="17" t="s">
        <v>22</v>
      </c>
      <c r="C3" s="20">
        <v>8</v>
      </c>
      <c r="D3" s="20">
        <v>43</v>
      </c>
      <c r="E3" s="20">
        <v>68</v>
      </c>
      <c r="F3" s="133">
        <v>1250</v>
      </c>
    </row>
    <row r="4" spans="1:6" ht="12.75">
      <c r="A4" s="20">
        <v>3</v>
      </c>
      <c r="B4" s="17" t="s">
        <v>16</v>
      </c>
      <c r="C4" s="20">
        <v>7</v>
      </c>
      <c r="D4" s="20">
        <v>36</v>
      </c>
      <c r="E4" s="20">
        <v>58</v>
      </c>
      <c r="F4" s="133">
        <v>1607</v>
      </c>
    </row>
    <row r="5" spans="1:6" ht="12.75">
      <c r="A5" s="20">
        <v>4</v>
      </c>
      <c r="B5" s="17" t="s">
        <v>17</v>
      </c>
      <c r="C5" s="20">
        <v>8</v>
      </c>
      <c r="D5" s="20">
        <v>40</v>
      </c>
      <c r="E5" s="20">
        <v>52</v>
      </c>
      <c r="F5" s="133">
        <v>-1430</v>
      </c>
    </row>
    <row r="6" spans="1:6" ht="12.75">
      <c r="A6" s="20">
        <v>5</v>
      </c>
      <c r="B6" s="17" t="s">
        <v>18</v>
      </c>
      <c r="C6" s="20">
        <v>6</v>
      </c>
      <c r="D6" s="20">
        <v>30</v>
      </c>
      <c r="E6" s="20">
        <v>47</v>
      </c>
      <c r="F6" s="133">
        <v>74</v>
      </c>
    </row>
    <row r="7" spans="1:6" ht="12.75">
      <c r="A7" s="20">
        <v>6</v>
      </c>
      <c r="B7" s="17" t="s">
        <v>19</v>
      </c>
      <c r="C7" s="20">
        <v>5</v>
      </c>
      <c r="D7" s="20">
        <v>29</v>
      </c>
      <c r="E7" s="20">
        <v>39</v>
      </c>
      <c r="F7" s="133">
        <v>958</v>
      </c>
    </row>
    <row r="8" spans="1:6" ht="12.75">
      <c r="A8" s="20">
        <v>7</v>
      </c>
      <c r="B8" s="17" t="s">
        <v>15</v>
      </c>
      <c r="C8" s="20">
        <v>5</v>
      </c>
      <c r="D8" s="20">
        <v>26</v>
      </c>
      <c r="E8" s="20">
        <v>32</v>
      </c>
      <c r="F8" s="133">
        <v>-394</v>
      </c>
    </row>
    <row r="9" spans="1:6" ht="12.75">
      <c r="A9" s="20">
        <v>8</v>
      </c>
      <c r="B9" s="17" t="s">
        <v>20</v>
      </c>
      <c r="C9" s="20">
        <v>7</v>
      </c>
      <c r="D9" s="20">
        <v>32</v>
      </c>
      <c r="E9" s="20">
        <v>32</v>
      </c>
      <c r="F9" s="133">
        <v>-1476</v>
      </c>
    </row>
    <row r="10" spans="1:6" ht="12.75">
      <c r="A10" s="20">
        <v>9</v>
      </c>
      <c r="B10" s="17" t="s">
        <v>185</v>
      </c>
      <c r="C10" s="20">
        <v>3</v>
      </c>
      <c r="D10" s="20">
        <v>19</v>
      </c>
      <c r="E10" s="20">
        <v>31</v>
      </c>
      <c r="F10" s="133">
        <v>888</v>
      </c>
    </row>
    <row r="11" spans="1:6" ht="12.75">
      <c r="A11" s="20">
        <v>10</v>
      </c>
      <c r="B11" s="17" t="s">
        <v>21</v>
      </c>
      <c r="C11" s="20">
        <v>4</v>
      </c>
      <c r="D11" s="20">
        <v>19</v>
      </c>
      <c r="E11" s="20">
        <v>20</v>
      </c>
      <c r="F11" s="133">
        <v>-1328</v>
      </c>
    </row>
    <row r="12" spans="1:6" ht="12.75">
      <c r="A12" s="20">
        <v>11</v>
      </c>
      <c r="B12" s="17" t="s">
        <v>272</v>
      </c>
      <c r="C12" s="20">
        <v>2</v>
      </c>
      <c r="D12" s="20">
        <v>8</v>
      </c>
      <c r="E12" s="20">
        <v>9</v>
      </c>
      <c r="F12" s="133">
        <v>-265</v>
      </c>
    </row>
    <row r="13" spans="1:6" ht="12.75">
      <c r="A13" s="20">
        <v>12</v>
      </c>
      <c r="B13" s="17" t="s">
        <v>164</v>
      </c>
      <c r="C13" s="20">
        <v>2</v>
      </c>
      <c r="D13" s="20">
        <v>9</v>
      </c>
      <c r="E13" s="20">
        <v>8</v>
      </c>
      <c r="F13" s="133">
        <v>-291</v>
      </c>
    </row>
    <row r="14" spans="1:6" ht="12.75">
      <c r="A14" s="20">
        <v>13</v>
      </c>
      <c r="B14" s="17" t="s">
        <v>23</v>
      </c>
      <c r="C14" s="20">
        <v>3</v>
      </c>
      <c r="D14" s="20">
        <v>14</v>
      </c>
      <c r="E14" s="20">
        <v>8</v>
      </c>
      <c r="F14" s="133">
        <v>-1044</v>
      </c>
    </row>
    <row r="15" spans="1:6" ht="12.75">
      <c r="A15" s="20">
        <v>14</v>
      </c>
      <c r="B15" s="17" t="s">
        <v>225</v>
      </c>
      <c r="C15" s="20">
        <v>1</v>
      </c>
      <c r="D15" s="20">
        <v>5</v>
      </c>
      <c r="E15" s="20">
        <v>7</v>
      </c>
      <c r="F15" s="133">
        <v>176</v>
      </c>
    </row>
    <row r="16" spans="1:6" ht="12.75">
      <c r="A16" s="20">
        <v>15</v>
      </c>
      <c r="B16" s="17" t="s">
        <v>305</v>
      </c>
      <c r="C16" s="20">
        <v>1</v>
      </c>
      <c r="D16" s="20">
        <v>4</v>
      </c>
      <c r="E16" s="20">
        <v>6</v>
      </c>
      <c r="F16" s="133">
        <v>-122</v>
      </c>
    </row>
    <row r="17" spans="1:6" ht="12.75">
      <c r="A17" s="20">
        <v>16</v>
      </c>
      <c r="B17" s="17" t="s">
        <v>158</v>
      </c>
      <c r="C17" s="20">
        <v>1</v>
      </c>
      <c r="D17" s="20">
        <v>5</v>
      </c>
      <c r="E17" s="20">
        <v>5</v>
      </c>
      <c r="F17" s="133">
        <v>94</v>
      </c>
    </row>
    <row r="18" spans="1:6" ht="12.75">
      <c r="A18" s="20">
        <v>17</v>
      </c>
      <c r="B18" s="17" t="s">
        <v>306</v>
      </c>
      <c r="C18" s="20">
        <v>1</v>
      </c>
      <c r="D18" s="20">
        <v>4</v>
      </c>
      <c r="E18" s="20">
        <v>5</v>
      </c>
      <c r="F18" s="133">
        <v>-24</v>
      </c>
    </row>
    <row r="19" spans="1:6" ht="12.75">
      <c r="A19" s="20">
        <v>18</v>
      </c>
      <c r="B19" s="17" t="s">
        <v>288</v>
      </c>
      <c r="C19" s="20">
        <v>1</v>
      </c>
      <c r="D19" s="20">
        <v>4</v>
      </c>
      <c r="E19" s="20">
        <v>5</v>
      </c>
      <c r="F19" s="133">
        <v>-66</v>
      </c>
    </row>
    <row r="20" spans="1:6" ht="12.75">
      <c r="A20" s="20">
        <v>19</v>
      </c>
      <c r="B20" s="17" t="s">
        <v>289</v>
      </c>
      <c r="C20" s="20">
        <v>1</v>
      </c>
      <c r="D20" s="20">
        <v>4</v>
      </c>
      <c r="E20" s="20">
        <v>4</v>
      </c>
      <c r="F20" s="133">
        <v>-246</v>
      </c>
    </row>
    <row r="21" spans="1:6" ht="12.75">
      <c r="A21" s="20">
        <v>20</v>
      </c>
      <c r="B21" s="17" t="s">
        <v>221</v>
      </c>
      <c r="C21" s="20">
        <v>1</v>
      </c>
      <c r="D21" s="20">
        <v>4</v>
      </c>
      <c r="E21" s="20">
        <v>3</v>
      </c>
      <c r="F21" s="133">
        <v>-121</v>
      </c>
    </row>
    <row r="22" spans="1:6" ht="12.75">
      <c r="A22" s="20">
        <v>21</v>
      </c>
      <c r="B22" s="17" t="s">
        <v>224</v>
      </c>
      <c r="C22" s="20">
        <v>1</v>
      </c>
      <c r="D22" s="20">
        <v>4</v>
      </c>
      <c r="E22" s="20">
        <v>3</v>
      </c>
      <c r="F22" s="133">
        <v>-423</v>
      </c>
    </row>
    <row r="23" spans="1:6" ht="12.75">
      <c r="A23" s="20">
        <v>22</v>
      </c>
      <c r="B23" s="17" t="s">
        <v>222</v>
      </c>
      <c r="C23" s="20">
        <v>1</v>
      </c>
      <c r="D23" s="20">
        <v>4</v>
      </c>
      <c r="E23" s="20">
        <v>2</v>
      </c>
      <c r="F23" s="133">
        <v>-1</v>
      </c>
    </row>
    <row r="24" spans="1:6" ht="12.75">
      <c r="A24" s="20">
        <v>23</v>
      </c>
      <c r="B24" s="17" t="s">
        <v>218</v>
      </c>
      <c r="C24" s="20">
        <v>1</v>
      </c>
      <c r="D24" s="20">
        <v>4</v>
      </c>
      <c r="E24" s="20">
        <v>2</v>
      </c>
      <c r="F24" s="133">
        <v>-85</v>
      </c>
    </row>
    <row r="25" spans="1:6" ht="12.75">
      <c r="A25" s="20">
        <v>24</v>
      </c>
      <c r="B25" s="17" t="s">
        <v>223</v>
      </c>
      <c r="C25" s="20">
        <v>1</v>
      </c>
      <c r="D25" s="20">
        <v>4</v>
      </c>
      <c r="E25" s="20">
        <v>2</v>
      </c>
      <c r="F25" s="133">
        <v>-124</v>
      </c>
    </row>
    <row r="26" spans="1:6" ht="12.75">
      <c r="A26" s="20">
        <v>25</v>
      </c>
      <c r="B26" s="17" t="s">
        <v>220</v>
      </c>
      <c r="C26" s="20">
        <v>1</v>
      </c>
      <c r="D26" s="20">
        <v>4</v>
      </c>
      <c r="E26" s="20">
        <v>2</v>
      </c>
      <c r="F26" s="133">
        <v>-233</v>
      </c>
    </row>
    <row r="27" spans="1:6" ht="12.75">
      <c r="A27" s="20">
        <v>26</v>
      </c>
      <c r="B27" s="17" t="s">
        <v>184</v>
      </c>
      <c r="C27" s="20">
        <v>1</v>
      </c>
      <c r="D27" s="20">
        <v>4</v>
      </c>
      <c r="E27" s="20">
        <v>2</v>
      </c>
      <c r="F27" s="133">
        <v>-342</v>
      </c>
    </row>
    <row r="28" spans="1:6" ht="12.75">
      <c r="A28" s="20">
        <v>27</v>
      </c>
      <c r="B28" s="17" t="s">
        <v>307</v>
      </c>
      <c r="C28" s="20">
        <v>1</v>
      </c>
      <c r="D28" s="20">
        <v>4</v>
      </c>
      <c r="E28" s="20">
        <v>2</v>
      </c>
      <c r="F28" s="133">
        <v>-446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8"/>
  <sheetViews>
    <sheetView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11.57421875" defaultRowHeight="12.75"/>
  <cols>
    <col min="1" max="1" width="3.28125" style="0" bestFit="1" customWidth="1"/>
    <col min="2" max="2" width="11.00390625" style="0" customWidth="1"/>
    <col min="3" max="3" width="14.7109375" style="0" customWidth="1"/>
    <col min="4" max="4" width="5.140625" style="11" bestFit="1" customWidth="1"/>
    <col min="5" max="5" width="5.140625" style="0" bestFit="1" customWidth="1"/>
    <col min="6" max="6" width="6.7109375" style="0" bestFit="1" customWidth="1"/>
    <col min="7" max="7" width="3.421875" style="0" bestFit="1" customWidth="1"/>
    <col min="8" max="8" width="5.00390625" style="11" bestFit="1" customWidth="1"/>
    <col min="9" max="9" width="5.140625" style="2" bestFit="1" customWidth="1"/>
    <col min="10" max="10" width="6.7109375" style="2" bestFit="1" customWidth="1"/>
    <col min="11" max="11" width="3.421875" style="2" bestFit="1" customWidth="1"/>
    <col min="12" max="12" width="5.140625" style="11" bestFit="1" customWidth="1"/>
    <col min="13" max="13" width="5.140625" style="0" bestFit="1" customWidth="1"/>
    <col min="14" max="14" width="6.7109375" style="2" bestFit="1" customWidth="1"/>
    <col min="15" max="15" width="3.421875" style="0" bestFit="1" customWidth="1"/>
    <col min="16" max="16" width="5.140625" style="11" bestFit="1" customWidth="1"/>
    <col min="17" max="17" width="5.140625" style="0" bestFit="1" customWidth="1"/>
    <col min="18" max="18" width="6.7109375" style="0" bestFit="1" customWidth="1"/>
    <col min="19" max="19" width="3.421875" style="0" bestFit="1" customWidth="1"/>
    <col min="20" max="21" width="5.140625" style="0" bestFit="1" customWidth="1"/>
    <col min="22" max="22" width="6.7109375" style="0" bestFit="1" customWidth="1"/>
    <col min="23" max="23" width="3.421875" style="0" bestFit="1" customWidth="1"/>
    <col min="24" max="24" width="5.00390625" style="0" bestFit="1" customWidth="1"/>
    <col min="25" max="25" width="5.140625" style="0" bestFit="1" customWidth="1"/>
    <col min="26" max="26" width="7.7109375" style="0" bestFit="1" customWidth="1"/>
    <col min="27" max="27" width="3.421875" style="0" bestFit="1" customWidth="1"/>
    <col min="28" max="29" width="5.140625" style="0" bestFit="1" customWidth="1"/>
    <col min="30" max="30" width="6.7109375" style="0" bestFit="1" customWidth="1"/>
    <col min="31" max="31" width="3.421875" style="0" bestFit="1" customWidth="1"/>
    <col min="32" max="33" width="5.140625" style="0" bestFit="1" customWidth="1"/>
    <col min="34" max="34" width="6.7109375" style="0" bestFit="1" customWidth="1"/>
    <col min="35" max="35" width="3.421875" style="0" bestFit="1" customWidth="1"/>
    <col min="36" max="36" width="7.421875" style="0" bestFit="1" customWidth="1"/>
    <col min="37" max="37" width="8.421875" style="0" bestFit="1" customWidth="1"/>
    <col min="38" max="38" width="3.57421875" style="0" bestFit="1" customWidth="1"/>
    <col min="39" max="39" width="8.00390625" style="0" bestFit="1" customWidth="1"/>
    <col min="40" max="40" width="7.421875" style="0" bestFit="1" customWidth="1"/>
    <col min="41" max="41" width="8.00390625" style="0" bestFit="1" customWidth="1"/>
    <col min="42" max="42" width="5.140625" style="0" bestFit="1" customWidth="1"/>
    <col min="43" max="43" width="4.8515625" style="0" bestFit="1" customWidth="1"/>
  </cols>
  <sheetData>
    <row r="1" spans="1:43" ht="12.75" customHeight="1">
      <c r="A1" s="152" t="s">
        <v>0</v>
      </c>
      <c r="B1" s="152" t="s">
        <v>71</v>
      </c>
      <c r="C1" s="152" t="s">
        <v>72</v>
      </c>
      <c r="D1" s="157" t="s">
        <v>73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9"/>
      <c r="AJ1" s="16" t="s">
        <v>74</v>
      </c>
      <c r="AK1" s="16" t="s">
        <v>300</v>
      </c>
      <c r="AL1" s="16" t="s">
        <v>76</v>
      </c>
      <c r="AM1" s="16" t="s">
        <v>301</v>
      </c>
      <c r="AN1" s="16" t="s">
        <v>300</v>
      </c>
      <c r="AO1" s="16" t="s">
        <v>301</v>
      </c>
      <c r="AP1" s="16"/>
      <c r="AQ1" s="16"/>
    </row>
    <row r="2" spans="1:43" ht="76.5" customHeight="1">
      <c r="A2" s="152"/>
      <c r="B2" s="152"/>
      <c r="C2" s="152"/>
      <c r="D2" s="143" t="s">
        <v>4</v>
      </c>
      <c r="E2" s="143"/>
      <c r="F2" s="143"/>
      <c r="G2" s="143"/>
      <c r="H2" s="143" t="s">
        <v>5</v>
      </c>
      <c r="I2" s="143"/>
      <c r="J2" s="143"/>
      <c r="K2" s="143"/>
      <c r="L2" s="142" t="s">
        <v>6</v>
      </c>
      <c r="M2" s="142"/>
      <c r="N2" s="142"/>
      <c r="O2" s="142"/>
      <c r="P2" s="143" t="s">
        <v>7</v>
      </c>
      <c r="Q2" s="143"/>
      <c r="R2" s="143"/>
      <c r="S2" s="143"/>
      <c r="T2" s="142" t="s">
        <v>8</v>
      </c>
      <c r="U2" s="142"/>
      <c r="V2" s="142"/>
      <c r="W2" s="142"/>
      <c r="X2" s="142" t="s">
        <v>9</v>
      </c>
      <c r="Y2" s="142"/>
      <c r="Z2" s="142"/>
      <c r="AA2" s="142"/>
      <c r="AB2" s="143" t="s">
        <v>10</v>
      </c>
      <c r="AC2" s="143"/>
      <c r="AD2" s="143"/>
      <c r="AE2" s="143"/>
      <c r="AF2" s="142" t="s">
        <v>11</v>
      </c>
      <c r="AG2" s="142"/>
      <c r="AH2" s="142"/>
      <c r="AI2" s="142"/>
      <c r="AJ2" s="160" t="s">
        <v>12</v>
      </c>
      <c r="AK2" s="161"/>
      <c r="AL2" s="161"/>
      <c r="AM2" s="162"/>
      <c r="AN2" s="146" t="s">
        <v>77</v>
      </c>
      <c r="AO2" s="146"/>
      <c r="AP2" s="19" t="s">
        <v>78</v>
      </c>
      <c r="AQ2" s="19" t="s">
        <v>201</v>
      </c>
    </row>
    <row r="3" spans="1:43" ht="12.75">
      <c r="A3" s="152"/>
      <c r="B3" s="152"/>
      <c r="C3" s="152"/>
      <c r="D3" s="111" t="s">
        <v>79</v>
      </c>
      <c r="E3" s="110" t="s">
        <v>80</v>
      </c>
      <c r="F3" s="110" t="s">
        <v>75</v>
      </c>
      <c r="G3" s="110" t="s">
        <v>76</v>
      </c>
      <c r="H3" s="111" t="s">
        <v>79</v>
      </c>
      <c r="I3" s="110" t="s">
        <v>80</v>
      </c>
      <c r="J3" s="110" t="s">
        <v>75</v>
      </c>
      <c r="K3" s="110" t="s">
        <v>76</v>
      </c>
      <c r="L3" s="112" t="s">
        <v>79</v>
      </c>
      <c r="M3" s="108" t="s">
        <v>80</v>
      </c>
      <c r="N3" s="108" t="s">
        <v>75</v>
      </c>
      <c r="O3" s="108" t="s">
        <v>76</v>
      </c>
      <c r="P3" s="111" t="s">
        <v>79</v>
      </c>
      <c r="Q3" s="110" t="s">
        <v>80</v>
      </c>
      <c r="R3" s="110" t="s">
        <v>75</v>
      </c>
      <c r="S3" s="110" t="s">
        <v>76</v>
      </c>
      <c r="T3" s="112" t="s">
        <v>79</v>
      </c>
      <c r="U3" s="108" t="s">
        <v>80</v>
      </c>
      <c r="V3" s="108" t="s">
        <v>75</v>
      </c>
      <c r="W3" s="108" t="s">
        <v>76</v>
      </c>
      <c r="X3" s="112" t="s">
        <v>79</v>
      </c>
      <c r="Y3" s="108" t="s">
        <v>80</v>
      </c>
      <c r="Z3" s="108" t="s">
        <v>75</v>
      </c>
      <c r="AA3" s="108" t="s">
        <v>76</v>
      </c>
      <c r="AB3" s="111" t="s">
        <v>79</v>
      </c>
      <c r="AC3" s="110" t="s">
        <v>80</v>
      </c>
      <c r="AD3" s="110" t="s">
        <v>75</v>
      </c>
      <c r="AE3" s="110" t="s">
        <v>76</v>
      </c>
      <c r="AF3" s="112" t="s">
        <v>79</v>
      </c>
      <c r="AG3" s="108" t="s">
        <v>80</v>
      </c>
      <c r="AH3" s="108" t="s">
        <v>75</v>
      </c>
      <c r="AI3" s="108" t="s">
        <v>76</v>
      </c>
      <c r="AJ3" s="16" t="s">
        <v>74</v>
      </c>
      <c r="AK3" s="16" t="s">
        <v>300</v>
      </c>
      <c r="AL3" s="16" t="s">
        <v>76</v>
      </c>
      <c r="AM3" s="16" t="s">
        <v>301</v>
      </c>
      <c r="AN3" s="16" t="s">
        <v>300</v>
      </c>
      <c r="AO3" s="16" t="s">
        <v>301</v>
      </c>
      <c r="AP3" s="16"/>
      <c r="AQ3" s="16"/>
    </row>
    <row r="4" spans="1:43" ht="12.75">
      <c r="A4" s="17">
        <v>1</v>
      </c>
      <c r="B4" s="17" t="s">
        <v>89</v>
      </c>
      <c r="C4" s="17" t="s">
        <v>90</v>
      </c>
      <c r="D4" s="20" t="s">
        <v>88</v>
      </c>
      <c r="E4" s="20">
        <v>546</v>
      </c>
      <c r="F4" s="113">
        <v>68.25</v>
      </c>
      <c r="G4" s="20">
        <v>5</v>
      </c>
      <c r="H4" s="20" t="s">
        <v>88</v>
      </c>
      <c r="I4" s="20">
        <v>242</v>
      </c>
      <c r="J4" s="113">
        <v>30.25</v>
      </c>
      <c r="K4" s="20">
        <v>1</v>
      </c>
      <c r="L4" s="20" t="s">
        <v>88</v>
      </c>
      <c r="M4" s="20">
        <v>632</v>
      </c>
      <c r="N4" s="113">
        <v>79</v>
      </c>
      <c r="O4" s="20">
        <v>6</v>
      </c>
      <c r="P4" s="20" t="s">
        <v>88</v>
      </c>
      <c r="Q4" s="20">
        <v>29</v>
      </c>
      <c r="R4" s="113">
        <v>7.25</v>
      </c>
      <c r="S4" s="20">
        <v>0</v>
      </c>
      <c r="T4" s="20" t="s">
        <v>88</v>
      </c>
      <c r="U4" s="20">
        <v>110</v>
      </c>
      <c r="V4" s="113">
        <v>27.5</v>
      </c>
      <c r="W4" s="20">
        <v>1</v>
      </c>
      <c r="X4" s="20" t="s">
        <v>88</v>
      </c>
      <c r="Y4" s="20">
        <v>881</v>
      </c>
      <c r="Z4" s="113">
        <v>110.125</v>
      </c>
      <c r="AA4" s="20">
        <v>8</v>
      </c>
      <c r="AB4" s="20" t="s">
        <v>88</v>
      </c>
      <c r="AC4" s="20">
        <v>454</v>
      </c>
      <c r="AD4" s="113">
        <v>75.66666666666667</v>
      </c>
      <c r="AE4" s="20">
        <v>4</v>
      </c>
      <c r="AF4" s="20" t="s">
        <v>88</v>
      </c>
      <c r="AG4" s="20">
        <v>317</v>
      </c>
      <c r="AH4" s="113">
        <v>45.285714285714285</v>
      </c>
      <c r="AI4" s="20">
        <v>2</v>
      </c>
      <c r="AJ4" s="114">
        <v>3211</v>
      </c>
      <c r="AK4" s="137">
        <v>60.58490566037736</v>
      </c>
      <c r="AL4" s="114">
        <v>27</v>
      </c>
      <c r="AM4" s="113">
        <v>0.5094339622641509</v>
      </c>
      <c r="AN4" s="24">
        <f aca="true" t="shared" si="0" ref="AN4:AN35">AVERAGE(E4,Y4,I4,M4,Q4,U4,AG4,AC4)</f>
        <v>401.375</v>
      </c>
      <c r="AO4" s="24">
        <f aca="true" t="shared" si="1" ref="AO4:AO35">_xlfn.IFERROR(AVERAGE(G4,AA4,K4,O4,S4,W4,AI4,AE4),0)</f>
        <v>3.375</v>
      </c>
      <c r="AP4" s="114">
        <f aca="true" t="shared" si="2" ref="AP4:AP35">AN4*8</f>
        <v>3211</v>
      </c>
      <c r="AQ4" s="114"/>
    </row>
    <row r="5" spans="1:43" ht="12.75">
      <c r="A5" s="17">
        <v>2</v>
      </c>
      <c r="B5" s="17" t="s">
        <v>86</v>
      </c>
      <c r="C5" s="17" t="s">
        <v>87</v>
      </c>
      <c r="D5" s="20" t="s">
        <v>88</v>
      </c>
      <c r="E5" s="20">
        <v>343</v>
      </c>
      <c r="F5" s="113">
        <v>42.875</v>
      </c>
      <c r="G5" s="20">
        <v>2</v>
      </c>
      <c r="H5" s="20" t="s">
        <v>88</v>
      </c>
      <c r="I5" s="20">
        <v>554</v>
      </c>
      <c r="J5" s="113">
        <v>69.25</v>
      </c>
      <c r="K5" s="20">
        <v>4</v>
      </c>
      <c r="L5" s="20" t="s">
        <v>88</v>
      </c>
      <c r="M5" s="20">
        <v>309</v>
      </c>
      <c r="N5" s="113">
        <v>38.625</v>
      </c>
      <c r="O5" s="20">
        <v>2</v>
      </c>
      <c r="P5" s="20" t="s">
        <v>88</v>
      </c>
      <c r="Q5" s="20">
        <v>131</v>
      </c>
      <c r="R5" s="113">
        <v>32.75</v>
      </c>
      <c r="S5" s="20">
        <v>1</v>
      </c>
      <c r="T5" s="20" t="s">
        <v>88</v>
      </c>
      <c r="U5" s="20">
        <v>256</v>
      </c>
      <c r="V5" s="113">
        <v>64</v>
      </c>
      <c r="W5" s="20">
        <v>2</v>
      </c>
      <c r="X5" s="20" t="s">
        <v>88</v>
      </c>
      <c r="Y5" s="20">
        <v>546</v>
      </c>
      <c r="Z5" s="113">
        <v>68.25</v>
      </c>
      <c r="AA5" s="20">
        <v>4</v>
      </c>
      <c r="AB5" s="20" t="s">
        <v>88</v>
      </c>
      <c r="AC5" s="20">
        <v>115</v>
      </c>
      <c r="AD5" s="113">
        <v>19.166666666666668</v>
      </c>
      <c r="AE5" s="20">
        <v>1</v>
      </c>
      <c r="AF5" s="20" t="s">
        <v>88</v>
      </c>
      <c r="AG5" s="20">
        <v>286</v>
      </c>
      <c r="AH5" s="113">
        <v>40.857142857142854</v>
      </c>
      <c r="AI5" s="20">
        <v>2</v>
      </c>
      <c r="AJ5" s="114">
        <v>2540</v>
      </c>
      <c r="AK5" s="137">
        <v>47.924528301886795</v>
      </c>
      <c r="AL5" s="114">
        <v>18</v>
      </c>
      <c r="AM5" s="113">
        <v>0.33962264150943394</v>
      </c>
      <c r="AN5" s="24">
        <f t="shared" si="0"/>
        <v>317.5</v>
      </c>
      <c r="AO5" s="24">
        <f t="shared" si="1"/>
        <v>2.25</v>
      </c>
      <c r="AP5" s="114">
        <f t="shared" si="2"/>
        <v>2540</v>
      </c>
      <c r="AQ5" s="114">
        <f>+AJ4-AJ5</f>
        <v>671</v>
      </c>
    </row>
    <row r="6" spans="1:43" ht="12.75">
      <c r="A6" s="17">
        <v>3</v>
      </c>
      <c r="B6" s="17" t="s">
        <v>97</v>
      </c>
      <c r="C6" s="17" t="s">
        <v>98</v>
      </c>
      <c r="D6" s="20" t="s">
        <v>96</v>
      </c>
      <c r="E6" s="20">
        <v>284</v>
      </c>
      <c r="F6" s="113">
        <v>35.5</v>
      </c>
      <c r="G6" s="20">
        <v>1</v>
      </c>
      <c r="H6" s="20" t="s">
        <v>96</v>
      </c>
      <c r="I6" s="20">
        <v>161</v>
      </c>
      <c r="J6" s="113">
        <v>40.25</v>
      </c>
      <c r="K6" s="20">
        <v>1</v>
      </c>
      <c r="L6" s="20" t="s">
        <v>96</v>
      </c>
      <c r="M6" s="20">
        <v>167</v>
      </c>
      <c r="N6" s="113">
        <v>41.75</v>
      </c>
      <c r="O6" s="20">
        <v>0</v>
      </c>
      <c r="P6" s="20" t="s">
        <v>96</v>
      </c>
      <c r="Q6" s="20">
        <v>241</v>
      </c>
      <c r="R6" s="113">
        <v>40.166666666666664</v>
      </c>
      <c r="S6" s="20">
        <v>1</v>
      </c>
      <c r="T6" s="20" t="s">
        <v>96</v>
      </c>
      <c r="U6" s="20">
        <v>96</v>
      </c>
      <c r="V6" s="113">
        <v>19.2</v>
      </c>
      <c r="W6" s="20">
        <v>0</v>
      </c>
      <c r="X6" s="20" t="s">
        <v>96</v>
      </c>
      <c r="Y6" s="20">
        <v>563</v>
      </c>
      <c r="Z6" s="113">
        <v>70.375</v>
      </c>
      <c r="AA6" s="20">
        <v>4</v>
      </c>
      <c r="AB6" s="20" t="s">
        <v>96</v>
      </c>
      <c r="AC6" s="20">
        <v>12</v>
      </c>
      <c r="AD6" s="113">
        <v>2</v>
      </c>
      <c r="AE6" s="20">
        <v>0</v>
      </c>
      <c r="AF6" s="20" t="s">
        <v>96</v>
      </c>
      <c r="AG6" s="20">
        <v>28</v>
      </c>
      <c r="AH6" s="113">
        <v>7</v>
      </c>
      <c r="AI6" s="20">
        <v>0</v>
      </c>
      <c r="AJ6" s="114">
        <v>1552</v>
      </c>
      <c r="AK6" s="137">
        <v>34.48888888888889</v>
      </c>
      <c r="AL6" s="114">
        <v>7</v>
      </c>
      <c r="AM6" s="113">
        <v>0.15555555555555556</v>
      </c>
      <c r="AN6" s="24">
        <f t="shared" si="0"/>
        <v>194</v>
      </c>
      <c r="AO6" s="24">
        <f t="shared" si="1"/>
        <v>0.875</v>
      </c>
      <c r="AP6" s="114">
        <f t="shared" si="2"/>
        <v>1552</v>
      </c>
      <c r="AQ6" s="114">
        <f aca="true" t="shared" si="3" ref="AQ6:AQ69">+AJ5-AJ6</f>
        <v>988</v>
      </c>
    </row>
    <row r="7" spans="1:43" ht="12.75">
      <c r="A7" s="17">
        <v>4</v>
      </c>
      <c r="B7" s="17" t="s">
        <v>99</v>
      </c>
      <c r="C7" s="17" t="s">
        <v>100</v>
      </c>
      <c r="D7" s="20" t="s">
        <v>88</v>
      </c>
      <c r="E7" s="20">
        <v>552</v>
      </c>
      <c r="F7" s="113">
        <v>69</v>
      </c>
      <c r="G7" s="20">
        <v>5</v>
      </c>
      <c r="H7" s="20" t="s">
        <v>88</v>
      </c>
      <c r="I7" s="20">
        <v>205</v>
      </c>
      <c r="J7" s="113">
        <v>25.625</v>
      </c>
      <c r="K7" s="20">
        <v>1</v>
      </c>
      <c r="L7" s="20" t="s">
        <v>88</v>
      </c>
      <c r="M7" s="20">
        <v>135</v>
      </c>
      <c r="N7" s="113">
        <v>16.875</v>
      </c>
      <c r="O7" s="20">
        <v>1</v>
      </c>
      <c r="P7" s="20" t="s">
        <v>88</v>
      </c>
      <c r="Q7" s="20">
        <v>32</v>
      </c>
      <c r="R7" s="113">
        <v>8</v>
      </c>
      <c r="S7" s="20">
        <v>0</v>
      </c>
      <c r="T7" s="20"/>
      <c r="U7" s="20"/>
      <c r="V7" s="113"/>
      <c r="W7" s="20"/>
      <c r="X7" s="20" t="s">
        <v>88</v>
      </c>
      <c r="Y7" s="20">
        <v>338</v>
      </c>
      <c r="Z7" s="113">
        <v>42.25</v>
      </c>
      <c r="AA7" s="20">
        <v>2</v>
      </c>
      <c r="AB7" s="17"/>
      <c r="AC7" s="20"/>
      <c r="AD7" s="24"/>
      <c r="AE7" s="20"/>
      <c r="AF7" s="20" t="s">
        <v>88</v>
      </c>
      <c r="AG7" s="20">
        <v>207</v>
      </c>
      <c r="AH7" s="113">
        <v>29.571428571428573</v>
      </c>
      <c r="AI7" s="20">
        <v>2</v>
      </c>
      <c r="AJ7" s="114">
        <v>1469</v>
      </c>
      <c r="AK7" s="137">
        <v>34.16279069767442</v>
      </c>
      <c r="AL7" s="114">
        <v>11</v>
      </c>
      <c r="AM7" s="113">
        <v>0.2558139534883721</v>
      </c>
      <c r="AN7" s="24">
        <f t="shared" si="0"/>
        <v>244.83333333333334</v>
      </c>
      <c r="AO7" s="24">
        <f t="shared" si="1"/>
        <v>1.8333333333333333</v>
      </c>
      <c r="AP7" s="114">
        <f t="shared" si="2"/>
        <v>1958.6666666666667</v>
      </c>
      <c r="AQ7" s="114">
        <f t="shared" si="3"/>
        <v>83</v>
      </c>
    </row>
    <row r="8" spans="1:43" ht="12.75">
      <c r="A8" s="17">
        <v>5</v>
      </c>
      <c r="B8" s="17" t="s">
        <v>93</v>
      </c>
      <c r="C8" s="17" t="s">
        <v>94</v>
      </c>
      <c r="D8" s="20" t="s">
        <v>95</v>
      </c>
      <c r="E8" s="20">
        <v>208</v>
      </c>
      <c r="F8" s="113">
        <v>52</v>
      </c>
      <c r="G8" s="20">
        <v>2</v>
      </c>
      <c r="H8" s="20" t="s">
        <v>95</v>
      </c>
      <c r="I8" s="20">
        <v>150</v>
      </c>
      <c r="J8" s="113">
        <v>37.5</v>
      </c>
      <c r="K8" s="20">
        <v>1</v>
      </c>
      <c r="L8" s="20"/>
      <c r="M8" s="20"/>
      <c r="N8" s="113"/>
      <c r="O8" s="20"/>
      <c r="P8" s="20"/>
      <c r="Q8" s="20"/>
      <c r="R8" s="113"/>
      <c r="S8" s="20"/>
      <c r="T8" s="20" t="s">
        <v>95</v>
      </c>
      <c r="U8" s="20">
        <v>627</v>
      </c>
      <c r="V8" s="113">
        <v>78.375</v>
      </c>
      <c r="W8" s="20">
        <v>4</v>
      </c>
      <c r="X8" s="20" t="s">
        <v>95</v>
      </c>
      <c r="Y8" s="20">
        <v>222</v>
      </c>
      <c r="Z8" s="113">
        <v>55.5</v>
      </c>
      <c r="AA8" s="20">
        <v>2</v>
      </c>
      <c r="AB8" s="17"/>
      <c r="AC8" s="20"/>
      <c r="AD8" s="24"/>
      <c r="AE8" s="20"/>
      <c r="AF8" s="20" t="s">
        <v>95</v>
      </c>
      <c r="AG8" s="20">
        <v>255</v>
      </c>
      <c r="AH8" s="113">
        <v>36.42857142857143</v>
      </c>
      <c r="AI8" s="20">
        <v>1</v>
      </c>
      <c r="AJ8" s="114">
        <v>1462</v>
      </c>
      <c r="AK8" s="137">
        <v>54.148148148148145</v>
      </c>
      <c r="AL8" s="114">
        <v>10</v>
      </c>
      <c r="AM8" s="113">
        <v>0.37037037037037035</v>
      </c>
      <c r="AN8" s="24">
        <f t="shared" si="0"/>
        <v>292.4</v>
      </c>
      <c r="AO8" s="24">
        <f t="shared" si="1"/>
        <v>2</v>
      </c>
      <c r="AP8" s="114">
        <f t="shared" si="2"/>
        <v>2339.2</v>
      </c>
      <c r="AQ8" s="114">
        <f t="shared" si="3"/>
        <v>7</v>
      </c>
    </row>
    <row r="9" spans="1:43" ht="12.75">
      <c r="A9" s="17">
        <v>6</v>
      </c>
      <c r="B9" s="17" t="s">
        <v>194</v>
      </c>
      <c r="C9" s="17" t="s">
        <v>92</v>
      </c>
      <c r="D9" s="20"/>
      <c r="E9" s="20"/>
      <c r="F9" s="113"/>
      <c r="G9" s="20"/>
      <c r="H9" s="20" t="s">
        <v>85</v>
      </c>
      <c r="I9" s="20">
        <v>267</v>
      </c>
      <c r="J9" s="113">
        <v>33.375</v>
      </c>
      <c r="K9" s="20">
        <v>2</v>
      </c>
      <c r="L9" s="20" t="s">
        <v>85</v>
      </c>
      <c r="M9" s="20">
        <v>154</v>
      </c>
      <c r="N9" s="113">
        <v>19.25</v>
      </c>
      <c r="O9" s="20">
        <v>0</v>
      </c>
      <c r="P9" s="20" t="s">
        <v>85</v>
      </c>
      <c r="Q9" s="20">
        <v>131</v>
      </c>
      <c r="R9" s="113">
        <v>43.666666666666664</v>
      </c>
      <c r="S9" s="20">
        <v>1</v>
      </c>
      <c r="T9" s="20" t="s">
        <v>85</v>
      </c>
      <c r="U9" s="20">
        <v>606</v>
      </c>
      <c r="V9" s="113">
        <v>67.33333333333333</v>
      </c>
      <c r="W9" s="20">
        <v>4</v>
      </c>
      <c r="X9" s="20" t="s">
        <v>85</v>
      </c>
      <c r="Y9" s="20">
        <v>171</v>
      </c>
      <c r="Z9" s="113">
        <v>42.75</v>
      </c>
      <c r="AA9" s="20">
        <v>1</v>
      </c>
      <c r="AB9" s="20" t="s">
        <v>85</v>
      </c>
      <c r="AC9" s="20">
        <v>87</v>
      </c>
      <c r="AD9" s="113">
        <v>14.5</v>
      </c>
      <c r="AE9" s="20">
        <v>0</v>
      </c>
      <c r="AF9" s="17"/>
      <c r="AG9" s="20"/>
      <c r="AH9" s="24"/>
      <c r="AI9" s="20"/>
      <c r="AJ9" s="114">
        <v>1416</v>
      </c>
      <c r="AK9" s="137">
        <v>37.26315789473684</v>
      </c>
      <c r="AL9" s="114">
        <v>8</v>
      </c>
      <c r="AM9" s="113">
        <v>0.21052631578947367</v>
      </c>
      <c r="AN9" s="24">
        <f t="shared" si="0"/>
        <v>236</v>
      </c>
      <c r="AO9" s="24">
        <f t="shared" si="1"/>
        <v>1.3333333333333333</v>
      </c>
      <c r="AP9" s="114">
        <f t="shared" si="2"/>
        <v>1888</v>
      </c>
      <c r="AQ9" s="114">
        <f t="shared" si="3"/>
        <v>46</v>
      </c>
    </row>
    <row r="10" spans="1:43" ht="12.75">
      <c r="A10" s="17">
        <v>7</v>
      </c>
      <c r="B10" s="17" t="s">
        <v>91</v>
      </c>
      <c r="C10" s="17" t="s">
        <v>84</v>
      </c>
      <c r="D10" s="20" t="s">
        <v>85</v>
      </c>
      <c r="E10" s="20">
        <v>258</v>
      </c>
      <c r="F10" s="113">
        <v>64.5</v>
      </c>
      <c r="G10" s="20">
        <v>2</v>
      </c>
      <c r="H10" s="20"/>
      <c r="I10" s="20"/>
      <c r="J10" s="113"/>
      <c r="K10" s="20"/>
      <c r="L10" s="20"/>
      <c r="M10" s="20"/>
      <c r="N10" s="113"/>
      <c r="O10" s="20"/>
      <c r="P10" s="20"/>
      <c r="Q10" s="20"/>
      <c r="R10" s="113"/>
      <c r="S10" s="20"/>
      <c r="T10" s="20"/>
      <c r="U10" s="20"/>
      <c r="V10" s="113"/>
      <c r="W10" s="20"/>
      <c r="X10" s="20"/>
      <c r="Y10" s="20"/>
      <c r="Z10" s="113"/>
      <c r="AA10" s="20"/>
      <c r="AB10" s="20" t="s">
        <v>85</v>
      </c>
      <c r="AC10" s="20">
        <v>520</v>
      </c>
      <c r="AD10" s="113">
        <v>86.66666666666667</v>
      </c>
      <c r="AE10" s="20">
        <v>5</v>
      </c>
      <c r="AF10" s="20" t="s">
        <v>85</v>
      </c>
      <c r="AG10" s="20">
        <v>573</v>
      </c>
      <c r="AH10" s="113">
        <v>95.5</v>
      </c>
      <c r="AI10" s="20">
        <v>5</v>
      </c>
      <c r="AJ10" s="114">
        <v>1351</v>
      </c>
      <c r="AK10" s="137">
        <v>84.4375</v>
      </c>
      <c r="AL10" s="114">
        <v>12</v>
      </c>
      <c r="AM10" s="113">
        <v>0.75</v>
      </c>
      <c r="AN10" s="24">
        <f t="shared" si="0"/>
        <v>450.3333333333333</v>
      </c>
      <c r="AO10" s="24">
        <f t="shared" si="1"/>
        <v>4</v>
      </c>
      <c r="AP10" s="114">
        <f t="shared" si="2"/>
        <v>3602.6666666666665</v>
      </c>
      <c r="AQ10" s="114">
        <f t="shared" si="3"/>
        <v>65</v>
      </c>
    </row>
    <row r="11" spans="1:43" ht="12.75">
      <c r="A11" s="17">
        <v>8</v>
      </c>
      <c r="B11" s="17" t="s">
        <v>176</v>
      </c>
      <c r="C11" s="17" t="s">
        <v>177</v>
      </c>
      <c r="D11" s="20" t="s">
        <v>112</v>
      </c>
      <c r="E11" s="20">
        <v>44</v>
      </c>
      <c r="F11" s="113">
        <v>5.5</v>
      </c>
      <c r="G11" s="20">
        <v>0</v>
      </c>
      <c r="H11" s="20" t="s">
        <v>112</v>
      </c>
      <c r="I11" s="20">
        <v>87</v>
      </c>
      <c r="J11" s="113">
        <v>21.75</v>
      </c>
      <c r="K11" s="20">
        <v>0</v>
      </c>
      <c r="L11" s="20"/>
      <c r="M11" s="20"/>
      <c r="N11" s="113"/>
      <c r="O11" s="20"/>
      <c r="P11" s="20" t="s">
        <v>112</v>
      </c>
      <c r="Q11" s="20">
        <v>172</v>
      </c>
      <c r="R11" s="113">
        <v>24.571428571428573</v>
      </c>
      <c r="S11" s="20">
        <v>1</v>
      </c>
      <c r="T11" s="20" t="s">
        <v>112</v>
      </c>
      <c r="U11" s="20">
        <v>553</v>
      </c>
      <c r="V11" s="113">
        <v>69.125</v>
      </c>
      <c r="W11" s="20">
        <v>3</v>
      </c>
      <c r="X11" s="20" t="s">
        <v>112</v>
      </c>
      <c r="Y11" s="20">
        <v>0</v>
      </c>
      <c r="Z11" s="113">
        <v>0</v>
      </c>
      <c r="AA11" s="20">
        <v>0</v>
      </c>
      <c r="AB11" s="20" t="s">
        <v>112</v>
      </c>
      <c r="AC11" s="20">
        <v>304</v>
      </c>
      <c r="AD11" s="113">
        <v>50.666666666666664</v>
      </c>
      <c r="AE11" s="20">
        <v>3</v>
      </c>
      <c r="AF11" s="20" t="s">
        <v>112</v>
      </c>
      <c r="AG11" s="20">
        <v>181</v>
      </c>
      <c r="AH11" s="113">
        <v>45.25</v>
      </c>
      <c r="AI11" s="20">
        <v>1</v>
      </c>
      <c r="AJ11" s="114">
        <v>1341</v>
      </c>
      <c r="AK11" s="137">
        <v>36.24324324324324</v>
      </c>
      <c r="AL11" s="114">
        <v>8</v>
      </c>
      <c r="AM11" s="113">
        <v>0.21621621621621623</v>
      </c>
      <c r="AN11" s="24">
        <f t="shared" si="0"/>
        <v>191.57142857142858</v>
      </c>
      <c r="AO11" s="24">
        <f t="shared" si="1"/>
        <v>1.1428571428571428</v>
      </c>
      <c r="AP11" s="114">
        <f t="shared" si="2"/>
        <v>1532.5714285714287</v>
      </c>
      <c r="AQ11" s="114">
        <f t="shared" si="3"/>
        <v>10</v>
      </c>
    </row>
    <row r="12" spans="1:43" ht="12.75">
      <c r="A12" s="17">
        <v>9</v>
      </c>
      <c r="B12" s="17" t="s">
        <v>128</v>
      </c>
      <c r="C12" s="17" t="s">
        <v>129</v>
      </c>
      <c r="D12" s="20" t="s">
        <v>169</v>
      </c>
      <c r="E12" s="20">
        <v>241</v>
      </c>
      <c r="F12" s="113">
        <v>60.25</v>
      </c>
      <c r="G12" s="20">
        <v>2</v>
      </c>
      <c r="H12" s="20" t="s">
        <v>169</v>
      </c>
      <c r="I12" s="20">
        <v>193</v>
      </c>
      <c r="J12" s="113">
        <v>24.125</v>
      </c>
      <c r="K12" s="20">
        <v>1</v>
      </c>
      <c r="L12" s="20" t="s">
        <v>169</v>
      </c>
      <c r="M12" s="20">
        <v>370</v>
      </c>
      <c r="N12" s="113">
        <v>46.25</v>
      </c>
      <c r="O12" s="20">
        <v>3</v>
      </c>
      <c r="P12" s="20" t="s">
        <v>169</v>
      </c>
      <c r="Q12" s="20">
        <v>118</v>
      </c>
      <c r="R12" s="113">
        <v>23.6</v>
      </c>
      <c r="S12" s="20">
        <v>1</v>
      </c>
      <c r="T12" s="20" t="s">
        <v>169</v>
      </c>
      <c r="U12" s="20">
        <v>406</v>
      </c>
      <c r="V12" s="113">
        <v>45.111111111111114</v>
      </c>
      <c r="W12" s="20">
        <v>2</v>
      </c>
      <c r="X12" s="20"/>
      <c r="Y12" s="20"/>
      <c r="Z12" s="113"/>
      <c r="AA12" s="20"/>
      <c r="AB12" s="17"/>
      <c r="AC12" s="20"/>
      <c r="AD12" s="24"/>
      <c r="AE12" s="20"/>
      <c r="AF12" s="17"/>
      <c r="AG12" s="20"/>
      <c r="AH12" s="24"/>
      <c r="AI12" s="20"/>
      <c r="AJ12" s="114">
        <v>1328</v>
      </c>
      <c r="AK12" s="137">
        <v>39.05882352941177</v>
      </c>
      <c r="AL12" s="114">
        <v>9</v>
      </c>
      <c r="AM12" s="113">
        <v>0.2647058823529412</v>
      </c>
      <c r="AN12" s="24">
        <f t="shared" si="0"/>
        <v>265.6</v>
      </c>
      <c r="AO12" s="24">
        <f t="shared" si="1"/>
        <v>1.8</v>
      </c>
      <c r="AP12" s="114">
        <f t="shared" si="2"/>
        <v>2124.8</v>
      </c>
      <c r="AQ12" s="114">
        <f t="shared" si="3"/>
        <v>13</v>
      </c>
    </row>
    <row r="13" spans="1:43" ht="12.75">
      <c r="A13" s="17">
        <v>10</v>
      </c>
      <c r="B13" s="17" t="s">
        <v>110</v>
      </c>
      <c r="C13" s="17" t="s">
        <v>111</v>
      </c>
      <c r="D13" s="20" t="s">
        <v>112</v>
      </c>
      <c r="E13" s="20">
        <v>412</v>
      </c>
      <c r="F13" s="113">
        <v>51.5</v>
      </c>
      <c r="G13" s="20">
        <v>3</v>
      </c>
      <c r="H13" s="20" t="s">
        <v>112</v>
      </c>
      <c r="I13" s="20">
        <v>191</v>
      </c>
      <c r="J13" s="113">
        <v>47.75</v>
      </c>
      <c r="K13" s="20">
        <v>1</v>
      </c>
      <c r="L13" s="20"/>
      <c r="M13" s="20"/>
      <c r="N13" s="113"/>
      <c r="O13" s="20"/>
      <c r="P13" s="20" t="s">
        <v>112</v>
      </c>
      <c r="Q13" s="20">
        <v>498</v>
      </c>
      <c r="R13" s="113">
        <v>71.14285714285714</v>
      </c>
      <c r="S13" s="20">
        <v>4</v>
      </c>
      <c r="T13" s="20"/>
      <c r="U13" s="20"/>
      <c r="V13" s="113"/>
      <c r="W13" s="20"/>
      <c r="X13" s="20" t="s">
        <v>112</v>
      </c>
      <c r="Y13" s="20">
        <v>151</v>
      </c>
      <c r="Z13" s="113">
        <v>37.75</v>
      </c>
      <c r="AA13" s="20">
        <v>1</v>
      </c>
      <c r="AB13" s="17"/>
      <c r="AC13" s="20"/>
      <c r="AD13" s="24"/>
      <c r="AE13" s="20"/>
      <c r="AF13" s="17"/>
      <c r="AG13" s="20"/>
      <c r="AH13" s="24"/>
      <c r="AI13" s="20"/>
      <c r="AJ13" s="114">
        <v>1252</v>
      </c>
      <c r="AK13" s="137">
        <v>54.43478260869565</v>
      </c>
      <c r="AL13" s="114">
        <v>9</v>
      </c>
      <c r="AM13" s="113">
        <v>0.391304347826087</v>
      </c>
      <c r="AN13" s="24">
        <f t="shared" si="0"/>
        <v>313</v>
      </c>
      <c r="AO13" s="24">
        <f t="shared" si="1"/>
        <v>2.25</v>
      </c>
      <c r="AP13" s="114">
        <f t="shared" si="2"/>
        <v>2504</v>
      </c>
      <c r="AQ13" s="114">
        <f t="shared" si="3"/>
        <v>76</v>
      </c>
    </row>
    <row r="14" spans="1:43" ht="12.75">
      <c r="A14" s="17">
        <v>11</v>
      </c>
      <c r="B14" s="17" t="s">
        <v>119</v>
      </c>
      <c r="C14" s="17" t="s">
        <v>92</v>
      </c>
      <c r="D14" s="20" t="s">
        <v>85</v>
      </c>
      <c r="E14" s="20">
        <v>70</v>
      </c>
      <c r="F14" s="113">
        <v>17.5</v>
      </c>
      <c r="G14" s="20">
        <v>0</v>
      </c>
      <c r="H14" s="20" t="s">
        <v>85</v>
      </c>
      <c r="I14" s="20">
        <v>124</v>
      </c>
      <c r="J14" s="113">
        <v>15.5</v>
      </c>
      <c r="K14" s="20">
        <v>0</v>
      </c>
      <c r="L14" s="20" t="s">
        <v>85</v>
      </c>
      <c r="M14" s="20">
        <v>451</v>
      </c>
      <c r="N14" s="113">
        <v>56.375</v>
      </c>
      <c r="O14" s="20">
        <v>4</v>
      </c>
      <c r="P14" s="20" t="s">
        <v>85</v>
      </c>
      <c r="Q14" s="20">
        <v>80</v>
      </c>
      <c r="R14" s="113">
        <v>26.666666666666668</v>
      </c>
      <c r="S14" s="20">
        <v>0</v>
      </c>
      <c r="T14" s="20" t="s">
        <v>85</v>
      </c>
      <c r="U14" s="20">
        <v>269</v>
      </c>
      <c r="V14" s="113">
        <v>29.88888888888889</v>
      </c>
      <c r="W14" s="20">
        <v>1</v>
      </c>
      <c r="X14" s="20" t="s">
        <v>85</v>
      </c>
      <c r="Y14" s="20">
        <v>53</v>
      </c>
      <c r="Z14" s="113">
        <v>13.25</v>
      </c>
      <c r="AA14" s="20">
        <v>0</v>
      </c>
      <c r="AB14" s="20" t="s">
        <v>85</v>
      </c>
      <c r="AC14" s="20">
        <v>102</v>
      </c>
      <c r="AD14" s="113">
        <v>17</v>
      </c>
      <c r="AE14" s="20">
        <v>0</v>
      </c>
      <c r="AF14" s="20" t="s">
        <v>85</v>
      </c>
      <c r="AG14" s="20">
        <v>76</v>
      </c>
      <c r="AH14" s="113">
        <v>12.666666666666666</v>
      </c>
      <c r="AI14" s="20">
        <v>0</v>
      </c>
      <c r="AJ14" s="114">
        <v>1225</v>
      </c>
      <c r="AK14" s="137">
        <v>25.520833333333332</v>
      </c>
      <c r="AL14" s="114">
        <v>5</v>
      </c>
      <c r="AM14" s="113">
        <v>0.10416666666666667</v>
      </c>
      <c r="AN14" s="24">
        <f t="shared" si="0"/>
        <v>153.125</v>
      </c>
      <c r="AO14" s="24">
        <f t="shared" si="1"/>
        <v>0.625</v>
      </c>
      <c r="AP14" s="114">
        <f t="shared" si="2"/>
        <v>1225</v>
      </c>
      <c r="AQ14" s="114">
        <f t="shared" si="3"/>
        <v>27</v>
      </c>
    </row>
    <row r="15" spans="1:43" ht="12.75">
      <c r="A15" s="17">
        <v>12</v>
      </c>
      <c r="B15" s="17" t="s">
        <v>117</v>
      </c>
      <c r="C15" s="17" t="s">
        <v>118</v>
      </c>
      <c r="D15" s="20" t="s">
        <v>169</v>
      </c>
      <c r="E15" s="20">
        <v>106</v>
      </c>
      <c r="F15" s="113">
        <v>26.5</v>
      </c>
      <c r="G15" s="20">
        <v>1</v>
      </c>
      <c r="H15" s="20" t="s">
        <v>169</v>
      </c>
      <c r="I15" s="20">
        <v>442</v>
      </c>
      <c r="J15" s="113">
        <v>55.25</v>
      </c>
      <c r="K15" s="20">
        <v>2</v>
      </c>
      <c r="L15" s="20" t="s">
        <v>169</v>
      </c>
      <c r="M15" s="20">
        <v>184</v>
      </c>
      <c r="N15" s="113">
        <v>23</v>
      </c>
      <c r="O15" s="20">
        <v>1</v>
      </c>
      <c r="P15" s="20" t="s">
        <v>169</v>
      </c>
      <c r="Q15" s="20">
        <v>114</v>
      </c>
      <c r="R15" s="113">
        <v>22.8</v>
      </c>
      <c r="S15" s="20">
        <v>0</v>
      </c>
      <c r="T15" s="20" t="s">
        <v>169</v>
      </c>
      <c r="U15" s="20">
        <v>235</v>
      </c>
      <c r="V15" s="113">
        <v>26.11111111111111</v>
      </c>
      <c r="W15" s="20">
        <v>1</v>
      </c>
      <c r="X15" s="20"/>
      <c r="Y15" s="20"/>
      <c r="Z15" s="113"/>
      <c r="AA15" s="20"/>
      <c r="AB15" s="17"/>
      <c r="AC15" s="20"/>
      <c r="AD15" s="24"/>
      <c r="AE15" s="20"/>
      <c r="AF15" s="17"/>
      <c r="AG15" s="20"/>
      <c r="AH15" s="24"/>
      <c r="AI15" s="20"/>
      <c r="AJ15" s="114">
        <v>1081</v>
      </c>
      <c r="AK15" s="137">
        <v>31.794117647058822</v>
      </c>
      <c r="AL15" s="114">
        <v>5</v>
      </c>
      <c r="AM15" s="113">
        <v>0.14705882352941177</v>
      </c>
      <c r="AN15" s="24">
        <f t="shared" si="0"/>
        <v>216.2</v>
      </c>
      <c r="AO15" s="24">
        <f t="shared" si="1"/>
        <v>1</v>
      </c>
      <c r="AP15" s="114">
        <f t="shared" si="2"/>
        <v>1729.6</v>
      </c>
      <c r="AQ15" s="114">
        <f t="shared" si="3"/>
        <v>144</v>
      </c>
    </row>
    <row r="16" spans="1:43" ht="12.75">
      <c r="A16" s="17">
        <v>13</v>
      </c>
      <c r="B16" s="17" t="s">
        <v>83</v>
      </c>
      <c r="C16" s="17" t="s">
        <v>127</v>
      </c>
      <c r="D16" s="20" t="s">
        <v>112</v>
      </c>
      <c r="E16" s="20">
        <v>320</v>
      </c>
      <c r="F16" s="113">
        <v>40</v>
      </c>
      <c r="G16" s="20">
        <v>3</v>
      </c>
      <c r="H16" s="20" t="s">
        <v>112</v>
      </c>
      <c r="I16" s="20">
        <v>0</v>
      </c>
      <c r="J16" s="113">
        <v>0</v>
      </c>
      <c r="K16" s="20">
        <v>0</v>
      </c>
      <c r="L16" s="20"/>
      <c r="M16" s="20"/>
      <c r="N16" s="113"/>
      <c r="O16" s="20"/>
      <c r="P16" s="20" t="s">
        <v>112</v>
      </c>
      <c r="Q16" s="20">
        <v>411</v>
      </c>
      <c r="R16" s="113">
        <v>58.714285714285715</v>
      </c>
      <c r="S16" s="20">
        <v>4</v>
      </c>
      <c r="T16" s="20" t="s">
        <v>112</v>
      </c>
      <c r="U16" s="20">
        <v>94</v>
      </c>
      <c r="V16" s="113">
        <v>11.75</v>
      </c>
      <c r="W16" s="20">
        <v>0</v>
      </c>
      <c r="X16" s="20" t="s">
        <v>112</v>
      </c>
      <c r="Y16" s="20">
        <v>0</v>
      </c>
      <c r="Z16" s="113">
        <v>0</v>
      </c>
      <c r="AA16" s="20">
        <v>0</v>
      </c>
      <c r="AB16" s="20" t="s">
        <v>112</v>
      </c>
      <c r="AC16" s="20">
        <v>166</v>
      </c>
      <c r="AD16" s="113">
        <v>27.666666666666668</v>
      </c>
      <c r="AE16" s="20">
        <v>1</v>
      </c>
      <c r="AF16" s="20" t="s">
        <v>112</v>
      </c>
      <c r="AG16" s="20">
        <v>0</v>
      </c>
      <c r="AH16" s="113">
        <v>0</v>
      </c>
      <c r="AI16" s="20">
        <v>0</v>
      </c>
      <c r="AJ16" s="114">
        <v>991</v>
      </c>
      <c r="AK16" s="137">
        <v>30.03030303030303</v>
      </c>
      <c r="AL16" s="114">
        <v>8</v>
      </c>
      <c r="AM16" s="113">
        <v>0.24242424242424243</v>
      </c>
      <c r="AN16" s="24">
        <f t="shared" si="0"/>
        <v>141.57142857142858</v>
      </c>
      <c r="AO16" s="24">
        <f t="shared" si="1"/>
        <v>1.1428571428571428</v>
      </c>
      <c r="AP16" s="114">
        <f t="shared" si="2"/>
        <v>1132.5714285714287</v>
      </c>
      <c r="AQ16" s="114">
        <f t="shared" si="3"/>
        <v>90</v>
      </c>
    </row>
    <row r="17" spans="1:43" ht="12.75">
      <c r="A17" s="17">
        <v>14</v>
      </c>
      <c r="B17" s="17" t="s">
        <v>113</v>
      </c>
      <c r="C17" s="17" t="s">
        <v>114</v>
      </c>
      <c r="D17" s="20" t="s">
        <v>96</v>
      </c>
      <c r="E17" s="20">
        <v>223</v>
      </c>
      <c r="F17" s="113">
        <v>27.875</v>
      </c>
      <c r="G17" s="20">
        <v>1</v>
      </c>
      <c r="H17" s="20" t="s">
        <v>96</v>
      </c>
      <c r="I17" s="20">
        <v>29</v>
      </c>
      <c r="J17" s="113">
        <v>7.25</v>
      </c>
      <c r="K17" s="20">
        <v>0</v>
      </c>
      <c r="L17" s="20" t="s">
        <v>96</v>
      </c>
      <c r="M17" s="20">
        <v>40</v>
      </c>
      <c r="N17" s="113">
        <v>10</v>
      </c>
      <c r="O17" s="20">
        <v>0</v>
      </c>
      <c r="P17" s="20" t="s">
        <v>96</v>
      </c>
      <c r="Q17" s="20">
        <v>123</v>
      </c>
      <c r="R17" s="113">
        <v>20.5</v>
      </c>
      <c r="S17" s="20">
        <v>0</v>
      </c>
      <c r="T17" s="20" t="s">
        <v>96</v>
      </c>
      <c r="U17" s="20">
        <v>154</v>
      </c>
      <c r="V17" s="113">
        <v>30.8</v>
      </c>
      <c r="W17" s="20">
        <v>1</v>
      </c>
      <c r="X17" s="20" t="s">
        <v>96</v>
      </c>
      <c r="Y17" s="20">
        <v>105</v>
      </c>
      <c r="Z17" s="113">
        <v>13.125</v>
      </c>
      <c r="AA17" s="20">
        <v>0</v>
      </c>
      <c r="AB17" s="20" t="s">
        <v>96</v>
      </c>
      <c r="AC17" s="20">
        <v>86</v>
      </c>
      <c r="AD17" s="113">
        <v>14.333333333333334</v>
      </c>
      <c r="AE17" s="20">
        <v>0</v>
      </c>
      <c r="AF17" s="20" t="s">
        <v>96</v>
      </c>
      <c r="AG17" s="20">
        <v>195</v>
      </c>
      <c r="AH17" s="113">
        <v>48.75</v>
      </c>
      <c r="AI17" s="20">
        <v>1</v>
      </c>
      <c r="AJ17" s="114">
        <v>955</v>
      </c>
      <c r="AK17" s="137">
        <v>21.22222222222222</v>
      </c>
      <c r="AL17" s="114">
        <v>3</v>
      </c>
      <c r="AM17" s="113">
        <v>0.06666666666666667</v>
      </c>
      <c r="AN17" s="24">
        <f t="shared" si="0"/>
        <v>119.375</v>
      </c>
      <c r="AO17" s="24">
        <f t="shared" si="1"/>
        <v>0.375</v>
      </c>
      <c r="AP17" s="114">
        <f t="shared" si="2"/>
        <v>955</v>
      </c>
      <c r="AQ17" s="114">
        <f t="shared" si="3"/>
        <v>36</v>
      </c>
    </row>
    <row r="18" spans="1:43" ht="12.75">
      <c r="A18" s="17">
        <v>15</v>
      </c>
      <c r="B18" s="17" t="s">
        <v>130</v>
      </c>
      <c r="C18" s="17" t="s">
        <v>118</v>
      </c>
      <c r="D18" s="20" t="s">
        <v>169</v>
      </c>
      <c r="E18" s="20">
        <v>17</v>
      </c>
      <c r="F18" s="113">
        <v>4.25</v>
      </c>
      <c r="G18" s="20">
        <v>0</v>
      </c>
      <c r="H18" s="20" t="s">
        <v>169</v>
      </c>
      <c r="I18" s="20">
        <v>364</v>
      </c>
      <c r="J18" s="113">
        <v>45.5</v>
      </c>
      <c r="K18" s="20">
        <v>2</v>
      </c>
      <c r="L18" s="20" t="s">
        <v>169</v>
      </c>
      <c r="M18" s="20">
        <v>61</v>
      </c>
      <c r="N18" s="113">
        <v>7.625</v>
      </c>
      <c r="O18" s="20">
        <v>0</v>
      </c>
      <c r="P18" s="20" t="s">
        <v>169</v>
      </c>
      <c r="Q18" s="20">
        <v>235</v>
      </c>
      <c r="R18" s="113">
        <v>47</v>
      </c>
      <c r="S18" s="20">
        <v>2</v>
      </c>
      <c r="T18" s="20" t="s">
        <v>169</v>
      </c>
      <c r="U18" s="20">
        <v>253</v>
      </c>
      <c r="V18" s="113">
        <v>28.11111111111111</v>
      </c>
      <c r="W18" s="20">
        <v>1</v>
      </c>
      <c r="X18" s="20"/>
      <c r="Y18" s="20"/>
      <c r="Z18" s="113"/>
      <c r="AA18" s="20"/>
      <c r="AB18" s="17"/>
      <c r="AC18" s="20"/>
      <c r="AD18" s="24"/>
      <c r="AE18" s="20"/>
      <c r="AF18" s="17"/>
      <c r="AG18" s="20"/>
      <c r="AH18" s="24"/>
      <c r="AI18" s="20"/>
      <c r="AJ18" s="114">
        <v>930</v>
      </c>
      <c r="AK18" s="137">
        <v>27.352941176470587</v>
      </c>
      <c r="AL18" s="114">
        <v>5</v>
      </c>
      <c r="AM18" s="113">
        <v>0.14705882352941177</v>
      </c>
      <c r="AN18" s="24">
        <f t="shared" si="0"/>
        <v>186</v>
      </c>
      <c r="AO18" s="24">
        <f t="shared" si="1"/>
        <v>1</v>
      </c>
      <c r="AP18" s="114">
        <f t="shared" si="2"/>
        <v>1488</v>
      </c>
      <c r="AQ18" s="114">
        <f t="shared" si="3"/>
        <v>25</v>
      </c>
    </row>
    <row r="19" spans="1:43" ht="13.5" customHeight="1">
      <c r="A19" s="17">
        <v>16</v>
      </c>
      <c r="B19" s="17" t="s">
        <v>83</v>
      </c>
      <c r="C19" s="17" t="s">
        <v>134</v>
      </c>
      <c r="D19" s="20" t="s">
        <v>133</v>
      </c>
      <c r="E19" s="20">
        <v>301</v>
      </c>
      <c r="F19" s="113">
        <v>37.625</v>
      </c>
      <c r="G19" s="20">
        <v>1</v>
      </c>
      <c r="H19" s="20"/>
      <c r="I19" s="20"/>
      <c r="J19" s="113"/>
      <c r="K19" s="20"/>
      <c r="L19" s="20"/>
      <c r="M19" s="20"/>
      <c r="N19" s="113"/>
      <c r="O19" s="20"/>
      <c r="P19" s="20" t="s">
        <v>133</v>
      </c>
      <c r="Q19" s="20">
        <v>89</v>
      </c>
      <c r="R19" s="113">
        <v>22.25</v>
      </c>
      <c r="S19" s="20">
        <v>0</v>
      </c>
      <c r="T19" s="20" t="s">
        <v>133</v>
      </c>
      <c r="U19" s="20">
        <v>137</v>
      </c>
      <c r="V19" s="113">
        <v>34.25</v>
      </c>
      <c r="W19" s="20">
        <v>0</v>
      </c>
      <c r="X19" s="20"/>
      <c r="Y19" s="20"/>
      <c r="Z19" s="113"/>
      <c r="AA19" s="20"/>
      <c r="AB19" s="20" t="s">
        <v>133</v>
      </c>
      <c r="AC19" s="20">
        <v>136</v>
      </c>
      <c r="AD19" s="113">
        <v>22.666666666666668</v>
      </c>
      <c r="AE19" s="20">
        <v>1</v>
      </c>
      <c r="AF19" s="20" t="s">
        <v>133</v>
      </c>
      <c r="AG19" s="20">
        <v>161</v>
      </c>
      <c r="AH19" s="113">
        <v>26.833333333333332</v>
      </c>
      <c r="AI19" s="20">
        <v>1</v>
      </c>
      <c r="AJ19" s="114">
        <v>824</v>
      </c>
      <c r="AK19" s="137">
        <v>29.428571428571427</v>
      </c>
      <c r="AL19" s="114">
        <v>3</v>
      </c>
      <c r="AM19" s="113">
        <v>0.10714285714285714</v>
      </c>
      <c r="AN19" s="24">
        <f t="shared" si="0"/>
        <v>164.8</v>
      </c>
      <c r="AO19" s="24">
        <f t="shared" si="1"/>
        <v>0.6</v>
      </c>
      <c r="AP19" s="114">
        <f t="shared" si="2"/>
        <v>1318.4</v>
      </c>
      <c r="AQ19" s="114">
        <f t="shared" si="3"/>
        <v>106</v>
      </c>
    </row>
    <row r="20" spans="1:43" ht="12.75">
      <c r="A20" s="17">
        <v>17</v>
      </c>
      <c r="B20" s="17" t="s">
        <v>198</v>
      </c>
      <c r="C20" s="17" t="s">
        <v>197</v>
      </c>
      <c r="D20" s="20"/>
      <c r="E20" s="20"/>
      <c r="F20" s="113"/>
      <c r="G20" s="20"/>
      <c r="H20" s="20" t="s">
        <v>187</v>
      </c>
      <c r="I20" s="20">
        <v>418</v>
      </c>
      <c r="J20" s="113">
        <v>52.25</v>
      </c>
      <c r="K20" s="20">
        <v>3</v>
      </c>
      <c r="L20" s="20"/>
      <c r="M20" s="20"/>
      <c r="N20" s="113"/>
      <c r="O20" s="20"/>
      <c r="P20" s="20" t="s">
        <v>187</v>
      </c>
      <c r="Q20" s="20">
        <v>399</v>
      </c>
      <c r="R20" s="113">
        <v>66.5</v>
      </c>
      <c r="S20" s="20">
        <v>4</v>
      </c>
      <c r="T20" s="20"/>
      <c r="U20" s="20"/>
      <c r="V20" s="113"/>
      <c r="W20" s="20"/>
      <c r="X20" s="20"/>
      <c r="Y20" s="20"/>
      <c r="Z20" s="113"/>
      <c r="AA20" s="20"/>
      <c r="AB20" s="17"/>
      <c r="AC20" s="20"/>
      <c r="AD20" s="24"/>
      <c r="AE20" s="20"/>
      <c r="AF20" s="17"/>
      <c r="AG20" s="20"/>
      <c r="AH20" s="24"/>
      <c r="AI20" s="20"/>
      <c r="AJ20" s="114">
        <v>817</v>
      </c>
      <c r="AK20" s="137">
        <v>58.357142857142854</v>
      </c>
      <c r="AL20" s="114">
        <v>7</v>
      </c>
      <c r="AM20" s="113">
        <v>0.5</v>
      </c>
      <c r="AN20" s="24">
        <f t="shared" si="0"/>
        <v>408.5</v>
      </c>
      <c r="AO20" s="24">
        <f t="shared" si="1"/>
        <v>3.5</v>
      </c>
      <c r="AP20" s="114">
        <f t="shared" si="2"/>
        <v>3268</v>
      </c>
      <c r="AQ20" s="114">
        <f t="shared" si="3"/>
        <v>7</v>
      </c>
    </row>
    <row r="21" spans="1:43" ht="12.75">
      <c r="A21" s="17">
        <v>18</v>
      </c>
      <c r="B21" s="17" t="s">
        <v>86</v>
      </c>
      <c r="C21" s="17" t="s">
        <v>109</v>
      </c>
      <c r="D21" s="20" t="s">
        <v>108</v>
      </c>
      <c r="E21" s="20">
        <v>73</v>
      </c>
      <c r="F21" s="113">
        <v>18.25</v>
      </c>
      <c r="G21" s="20">
        <v>0</v>
      </c>
      <c r="H21" s="20" t="s">
        <v>108</v>
      </c>
      <c r="I21" s="20">
        <v>102</v>
      </c>
      <c r="J21" s="113">
        <v>25.5</v>
      </c>
      <c r="K21" s="20">
        <v>0</v>
      </c>
      <c r="L21" s="20"/>
      <c r="M21" s="20"/>
      <c r="N21" s="113"/>
      <c r="O21" s="20"/>
      <c r="P21" s="20" t="s">
        <v>88</v>
      </c>
      <c r="Q21" s="20">
        <v>30</v>
      </c>
      <c r="R21" s="113">
        <v>7.5</v>
      </c>
      <c r="S21" s="20">
        <v>0</v>
      </c>
      <c r="T21" s="20" t="s">
        <v>108</v>
      </c>
      <c r="U21" s="20">
        <v>16</v>
      </c>
      <c r="V21" s="113">
        <v>3.2</v>
      </c>
      <c r="W21" s="20">
        <v>0</v>
      </c>
      <c r="X21" s="20" t="s">
        <v>108</v>
      </c>
      <c r="Y21" s="20">
        <v>161</v>
      </c>
      <c r="Z21" s="113">
        <v>20.125</v>
      </c>
      <c r="AA21" s="20">
        <v>1</v>
      </c>
      <c r="AB21" s="20" t="s">
        <v>88</v>
      </c>
      <c r="AC21" s="20">
        <v>107</v>
      </c>
      <c r="AD21" s="113">
        <v>17.833333333333332</v>
      </c>
      <c r="AE21" s="20">
        <v>0</v>
      </c>
      <c r="AF21" s="20" t="s">
        <v>133</v>
      </c>
      <c r="AG21" s="20">
        <v>233</v>
      </c>
      <c r="AH21" s="113">
        <v>38.833333333333336</v>
      </c>
      <c r="AI21" s="20">
        <v>1</v>
      </c>
      <c r="AJ21" s="114">
        <v>722</v>
      </c>
      <c r="AK21" s="137">
        <v>19.513513513513512</v>
      </c>
      <c r="AL21" s="114">
        <v>2</v>
      </c>
      <c r="AM21" s="113">
        <v>0.05405405405405406</v>
      </c>
      <c r="AN21" s="24">
        <f t="shared" si="0"/>
        <v>103.14285714285714</v>
      </c>
      <c r="AO21" s="24">
        <f t="shared" si="1"/>
        <v>0.2857142857142857</v>
      </c>
      <c r="AP21" s="114">
        <f t="shared" si="2"/>
        <v>825.1428571428571</v>
      </c>
      <c r="AQ21" s="114">
        <f t="shared" si="3"/>
        <v>95</v>
      </c>
    </row>
    <row r="22" spans="1:43" ht="12.75">
      <c r="A22" s="17">
        <v>19</v>
      </c>
      <c r="B22" s="17" t="s">
        <v>83</v>
      </c>
      <c r="C22" s="17" t="s">
        <v>84</v>
      </c>
      <c r="D22" s="20"/>
      <c r="E22" s="20"/>
      <c r="F22" s="113"/>
      <c r="G22" s="20"/>
      <c r="H22" s="20" t="s">
        <v>85</v>
      </c>
      <c r="I22" s="20">
        <v>713</v>
      </c>
      <c r="J22" s="113">
        <v>89.125</v>
      </c>
      <c r="K22" s="20">
        <v>6</v>
      </c>
      <c r="L22" s="20"/>
      <c r="M22" s="20"/>
      <c r="N22" s="113"/>
      <c r="O22" s="20"/>
      <c r="P22" s="20"/>
      <c r="Q22" s="20"/>
      <c r="R22" s="113"/>
      <c r="S22" s="20"/>
      <c r="T22" s="20"/>
      <c r="U22" s="20"/>
      <c r="V22" s="113"/>
      <c r="W22" s="20"/>
      <c r="X22" s="20"/>
      <c r="Y22" s="20"/>
      <c r="Z22" s="113"/>
      <c r="AA22" s="20"/>
      <c r="AB22" s="17"/>
      <c r="AC22" s="20"/>
      <c r="AD22" s="24"/>
      <c r="AE22" s="20"/>
      <c r="AF22" s="17"/>
      <c r="AG22" s="20"/>
      <c r="AH22" s="24"/>
      <c r="AI22" s="20"/>
      <c r="AJ22" s="114">
        <v>713</v>
      </c>
      <c r="AK22" s="137">
        <v>89.125</v>
      </c>
      <c r="AL22" s="114">
        <v>6</v>
      </c>
      <c r="AM22" s="113">
        <v>0.75</v>
      </c>
      <c r="AN22" s="24">
        <f t="shared" si="0"/>
        <v>713</v>
      </c>
      <c r="AO22" s="24">
        <f t="shared" si="1"/>
        <v>6</v>
      </c>
      <c r="AP22" s="114">
        <f t="shared" si="2"/>
        <v>5704</v>
      </c>
      <c r="AQ22" s="114">
        <f t="shared" si="3"/>
        <v>9</v>
      </c>
    </row>
    <row r="23" spans="1:43" ht="12.75">
      <c r="A23" s="17">
        <v>20</v>
      </c>
      <c r="B23" s="17" t="s">
        <v>101</v>
      </c>
      <c r="C23" s="17" t="s">
        <v>102</v>
      </c>
      <c r="D23" s="20" t="s">
        <v>103</v>
      </c>
      <c r="E23" s="20">
        <v>107</v>
      </c>
      <c r="F23" s="113">
        <v>26.75</v>
      </c>
      <c r="G23" s="20">
        <v>1</v>
      </c>
      <c r="H23" s="20" t="s">
        <v>103</v>
      </c>
      <c r="I23" s="20">
        <v>161</v>
      </c>
      <c r="J23" s="113">
        <v>40.25</v>
      </c>
      <c r="K23" s="20">
        <v>1</v>
      </c>
      <c r="L23" s="20"/>
      <c r="M23" s="20"/>
      <c r="N23" s="113"/>
      <c r="O23" s="20"/>
      <c r="P23" s="20" t="s">
        <v>103</v>
      </c>
      <c r="Q23" s="20">
        <v>120</v>
      </c>
      <c r="R23" s="113">
        <v>30</v>
      </c>
      <c r="S23" s="20">
        <v>1</v>
      </c>
      <c r="T23" s="20" t="s">
        <v>103</v>
      </c>
      <c r="U23" s="20">
        <v>113</v>
      </c>
      <c r="V23" s="113">
        <v>28.25</v>
      </c>
      <c r="W23" s="20">
        <v>0</v>
      </c>
      <c r="X23" s="20" t="s">
        <v>103</v>
      </c>
      <c r="Y23" s="20">
        <v>200</v>
      </c>
      <c r="Z23" s="113">
        <v>25</v>
      </c>
      <c r="AA23" s="20">
        <v>1</v>
      </c>
      <c r="AB23" s="20" t="s">
        <v>103</v>
      </c>
      <c r="AC23" s="20">
        <v>0</v>
      </c>
      <c r="AD23" s="113">
        <v>0</v>
      </c>
      <c r="AE23" s="20">
        <v>0</v>
      </c>
      <c r="AF23" s="17"/>
      <c r="AG23" s="20"/>
      <c r="AH23" s="24"/>
      <c r="AI23" s="20"/>
      <c r="AJ23" s="114">
        <v>701</v>
      </c>
      <c r="AK23" s="137">
        <v>29.208333333333332</v>
      </c>
      <c r="AL23" s="114">
        <v>4</v>
      </c>
      <c r="AM23" s="113">
        <v>0.16666666666666666</v>
      </c>
      <c r="AN23" s="24">
        <f t="shared" si="0"/>
        <v>116.83333333333333</v>
      </c>
      <c r="AO23" s="24">
        <f t="shared" si="1"/>
        <v>0.6666666666666666</v>
      </c>
      <c r="AP23" s="114">
        <f t="shared" si="2"/>
        <v>934.6666666666666</v>
      </c>
      <c r="AQ23" s="114">
        <f t="shared" si="3"/>
        <v>12</v>
      </c>
    </row>
    <row r="24" spans="1:43" ht="12.75">
      <c r="A24" s="17">
        <v>21</v>
      </c>
      <c r="B24" s="17" t="s">
        <v>104</v>
      </c>
      <c r="C24" s="17" t="s">
        <v>105</v>
      </c>
      <c r="D24" s="20" t="s">
        <v>95</v>
      </c>
      <c r="E24" s="20">
        <v>153</v>
      </c>
      <c r="F24" s="113">
        <v>38.25</v>
      </c>
      <c r="G24" s="20">
        <v>0</v>
      </c>
      <c r="H24" s="20" t="s">
        <v>95</v>
      </c>
      <c r="I24" s="20">
        <v>42</v>
      </c>
      <c r="J24" s="113">
        <v>10.5</v>
      </c>
      <c r="K24" s="20">
        <v>0</v>
      </c>
      <c r="L24" s="20"/>
      <c r="M24" s="20"/>
      <c r="N24" s="113"/>
      <c r="O24" s="20"/>
      <c r="P24" s="20"/>
      <c r="Q24" s="20"/>
      <c r="R24" s="113"/>
      <c r="S24" s="20"/>
      <c r="T24" s="20" t="s">
        <v>95</v>
      </c>
      <c r="U24" s="20">
        <v>104</v>
      </c>
      <c r="V24" s="113">
        <v>13</v>
      </c>
      <c r="W24" s="20">
        <v>0</v>
      </c>
      <c r="X24" s="20" t="s">
        <v>95</v>
      </c>
      <c r="Y24" s="20">
        <v>32</v>
      </c>
      <c r="Z24" s="113">
        <v>8</v>
      </c>
      <c r="AA24" s="20">
        <v>0</v>
      </c>
      <c r="AB24" s="20" t="s">
        <v>95</v>
      </c>
      <c r="AC24" s="20">
        <v>39</v>
      </c>
      <c r="AD24" s="113">
        <v>6.5</v>
      </c>
      <c r="AE24" s="20">
        <v>0</v>
      </c>
      <c r="AF24" s="20" t="s">
        <v>95</v>
      </c>
      <c r="AG24" s="20">
        <v>317</v>
      </c>
      <c r="AH24" s="113">
        <v>45.285714285714285</v>
      </c>
      <c r="AI24" s="20">
        <v>2</v>
      </c>
      <c r="AJ24" s="114">
        <v>687</v>
      </c>
      <c r="AK24" s="137">
        <v>20.818181818181817</v>
      </c>
      <c r="AL24" s="114">
        <v>2</v>
      </c>
      <c r="AM24" s="113">
        <v>0.06060606060606061</v>
      </c>
      <c r="AN24" s="24">
        <f t="shared" si="0"/>
        <v>114.5</v>
      </c>
      <c r="AO24" s="24">
        <f t="shared" si="1"/>
        <v>0.3333333333333333</v>
      </c>
      <c r="AP24" s="114">
        <f t="shared" si="2"/>
        <v>916</v>
      </c>
      <c r="AQ24" s="114">
        <f t="shared" si="3"/>
        <v>14</v>
      </c>
    </row>
    <row r="25" spans="1:43" ht="12.75">
      <c r="A25" s="17">
        <v>22</v>
      </c>
      <c r="B25" s="17" t="s">
        <v>199</v>
      </c>
      <c r="C25" s="17" t="s">
        <v>200</v>
      </c>
      <c r="D25" s="20"/>
      <c r="E25" s="20"/>
      <c r="F25" s="113"/>
      <c r="G25" s="20"/>
      <c r="H25" s="20" t="s">
        <v>187</v>
      </c>
      <c r="I25" s="20">
        <v>445</v>
      </c>
      <c r="J25" s="113">
        <v>55.625</v>
      </c>
      <c r="K25" s="20">
        <v>2</v>
      </c>
      <c r="L25" s="20"/>
      <c r="M25" s="20"/>
      <c r="N25" s="113"/>
      <c r="O25" s="20"/>
      <c r="P25" s="20" t="s">
        <v>187</v>
      </c>
      <c r="Q25" s="20">
        <v>190</v>
      </c>
      <c r="R25" s="113">
        <v>31.666666666666668</v>
      </c>
      <c r="S25" s="20">
        <v>1</v>
      </c>
      <c r="T25" s="20"/>
      <c r="U25" s="20"/>
      <c r="V25" s="113"/>
      <c r="W25" s="20"/>
      <c r="X25" s="20"/>
      <c r="Y25" s="20"/>
      <c r="Z25" s="113"/>
      <c r="AA25" s="20"/>
      <c r="AB25" s="17"/>
      <c r="AC25" s="20"/>
      <c r="AD25" s="24"/>
      <c r="AE25" s="20"/>
      <c r="AF25" s="17"/>
      <c r="AG25" s="20"/>
      <c r="AH25" s="24"/>
      <c r="AI25" s="20"/>
      <c r="AJ25" s="114">
        <v>635</v>
      </c>
      <c r="AK25" s="137">
        <v>45.357142857142854</v>
      </c>
      <c r="AL25" s="114">
        <v>3</v>
      </c>
      <c r="AM25" s="113">
        <v>0.21428571428571427</v>
      </c>
      <c r="AN25" s="24">
        <f t="shared" si="0"/>
        <v>317.5</v>
      </c>
      <c r="AO25" s="24">
        <f t="shared" si="1"/>
        <v>1.5</v>
      </c>
      <c r="AP25" s="114">
        <f t="shared" si="2"/>
        <v>2540</v>
      </c>
      <c r="AQ25" s="114">
        <f t="shared" si="3"/>
        <v>52</v>
      </c>
    </row>
    <row r="26" spans="1:43" ht="12.75">
      <c r="A26" s="17">
        <v>23</v>
      </c>
      <c r="B26" s="17" t="s">
        <v>283</v>
      </c>
      <c r="C26" s="17" t="s">
        <v>284</v>
      </c>
      <c r="D26" s="20"/>
      <c r="E26" s="20"/>
      <c r="F26" s="113"/>
      <c r="G26" s="20"/>
      <c r="H26" s="20"/>
      <c r="I26" s="20"/>
      <c r="J26" s="113"/>
      <c r="K26" s="20"/>
      <c r="L26" s="20"/>
      <c r="M26" s="20"/>
      <c r="N26" s="113"/>
      <c r="O26" s="20"/>
      <c r="P26" s="20"/>
      <c r="Q26" s="20"/>
      <c r="R26" s="113"/>
      <c r="S26" s="20"/>
      <c r="T26" s="20" t="s">
        <v>112</v>
      </c>
      <c r="U26" s="20">
        <v>384</v>
      </c>
      <c r="V26" s="113">
        <v>48</v>
      </c>
      <c r="W26" s="20">
        <v>2</v>
      </c>
      <c r="X26" s="20" t="s">
        <v>112</v>
      </c>
      <c r="Y26" s="20">
        <v>0</v>
      </c>
      <c r="Z26" s="113">
        <v>0</v>
      </c>
      <c r="AA26" s="20">
        <v>0</v>
      </c>
      <c r="AB26" s="20" t="s">
        <v>112</v>
      </c>
      <c r="AC26" s="20">
        <v>95</v>
      </c>
      <c r="AD26" s="113">
        <v>15.833333333333334</v>
      </c>
      <c r="AE26" s="20">
        <v>0</v>
      </c>
      <c r="AF26" s="20" t="s">
        <v>112</v>
      </c>
      <c r="AG26" s="20">
        <v>97</v>
      </c>
      <c r="AH26" s="113">
        <v>24.25</v>
      </c>
      <c r="AI26" s="20">
        <v>1</v>
      </c>
      <c r="AJ26" s="114">
        <v>576</v>
      </c>
      <c r="AK26" s="137">
        <v>26.181818181818183</v>
      </c>
      <c r="AL26" s="114">
        <v>3</v>
      </c>
      <c r="AM26" s="113">
        <v>0.13636363636363635</v>
      </c>
      <c r="AN26" s="24">
        <f t="shared" si="0"/>
        <v>144</v>
      </c>
      <c r="AO26" s="24">
        <f t="shared" si="1"/>
        <v>0.75</v>
      </c>
      <c r="AP26" s="114">
        <f t="shared" si="2"/>
        <v>1152</v>
      </c>
      <c r="AQ26" s="114">
        <f t="shared" si="3"/>
        <v>59</v>
      </c>
    </row>
    <row r="27" spans="1:43" ht="12.75">
      <c r="A27" s="17">
        <v>24</v>
      </c>
      <c r="B27" s="17" t="s">
        <v>120</v>
      </c>
      <c r="C27" s="17" t="s">
        <v>121</v>
      </c>
      <c r="D27" s="20" t="s">
        <v>108</v>
      </c>
      <c r="E27" s="20">
        <v>19</v>
      </c>
      <c r="F27" s="113">
        <v>4.75</v>
      </c>
      <c r="G27" s="20">
        <v>0</v>
      </c>
      <c r="H27" s="20" t="s">
        <v>108</v>
      </c>
      <c r="I27" s="20">
        <v>289</v>
      </c>
      <c r="J27" s="113">
        <v>72.25</v>
      </c>
      <c r="K27" s="20">
        <v>2</v>
      </c>
      <c r="L27" s="20"/>
      <c r="M27" s="20"/>
      <c r="N27" s="113"/>
      <c r="O27" s="20"/>
      <c r="P27" s="20"/>
      <c r="Q27" s="20"/>
      <c r="R27" s="113"/>
      <c r="S27" s="20"/>
      <c r="T27" s="20" t="s">
        <v>108</v>
      </c>
      <c r="U27" s="20">
        <v>62</v>
      </c>
      <c r="V27" s="113">
        <v>12.4</v>
      </c>
      <c r="W27" s="20">
        <v>0</v>
      </c>
      <c r="X27" s="20" t="s">
        <v>108</v>
      </c>
      <c r="Y27" s="20">
        <v>201</v>
      </c>
      <c r="Z27" s="113">
        <v>25.125</v>
      </c>
      <c r="AA27" s="20">
        <v>1</v>
      </c>
      <c r="AB27" s="17"/>
      <c r="AC27" s="20"/>
      <c r="AD27" s="24"/>
      <c r="AE27" s="20"/>
      <c r="AF27" s="17"/>
      <c r="AG27" s="20"/>
      <c r="AH27" s="24"/>
      <c r="AI27" s="20"/>
      <c r="AJ27" s="114">
        <v>571</v>
      </c>
      <c r="AK27" s="137">
        <v>27.19047619047619</v>
      </c>
      <c r="AL27" s="114">
        <v>3</v>
      </c>
      <c r="AM27" s="113">
        <v>0.14285714285714285</v>
      </c>
      <c r="AN27" s="24">
        <f t="shared" si="0"/>
        <v>142.75</v>
      </c>
      <c r="AO27" s="24">
        <f t="shared" si="1"/>
        <v>0.75</v>
      </c>
      <c r="AP27" s="114">
        <f t="shared" si="2"/>
        <v>1142</v>
      </c>
      <c r="AQ27" s="114">
        <f t="shared" si="3"/>
        <v>5</v>
      </c>
    </row>
    <row r="28" spans="1:43" ht="12.75">
      <c r="A28" s="17">
        <v>25</v>
      </c>
      <c r="B28" s="17" t="s">
        <v>139</v>
      </c>
      <c r="C28" s="17" t="s">
        <v>138</v>
      </c>
      <c r="D28" s="20" t="s">
        <v>95</v>
      </c>
      <c r="E28" s="20">
        <v>77</v>
      </c>
      <c r="F28" s="113">
        <v>19.25</v>
      </c>
      <c r="G28" s="20">
        <v>0</v>
      </c>
      <c r="H28" s="20" t="s">
        <v>95</v>
      </c>
      <c r="I28" s="20">
        <v>93</v>
      </c>
      <c r="J28" s="113">
        <v>23.25</v>
      </c>
      <c r="K28" s="20">
        <v>0</v>
      </c>
      <c r="L28" s="20" t="s">
        <v>211</v>
      </c>
      <c r="M28" s="20">
        <v>106</v>
      </c>
      <c r="N28" s="113">
        <v>26.5</v>
      </c>
      <c r="O28" s="20">
        <v>0</v>
      </c>
      <c r="P28" s="20" t="s">
        <v>96</v>
      </c>
      <c r="Q28" s="20">
        <v>63</v>
      </c>
      <c r="R28" s="113">
        <v>10.5</v>
      </c>
      <c r="S28" s="20">
        <v>0</v>
      </c>
      <c r="T28" s="20" t="s">
        <v>95</v>
      </c>
      <c r="U28" s="20">
        <v>159</v>
      </c>
      <c r="V28" s="113">
        <v>19.875</v>
      </c>
      <c r="W28" s="20">
        <v>0</v>
      </c>
      <c r="X28" s="20" t="s">
        <v>95</v>
      </c>
      <c r="Y28" s="20">
        <v>0</v>
      </c>
      <c r="Z28" s="113">
        <v>0</v>
      </c>
      <c r="AA28" s="20">
        <v>0</v>
      </c>
      <c r="AB28" s="20" t="s">
        <v>95</v>
      </c>
      <c r="AC28" s="20">
        <v>0</v>
      </c>
      <c r="AD28" s="113">
        <v>0</v>
      </c>
      <c r="AE28" s="20">
        <v>0</v>
      </c>
      <c r="AF28" s="20" t="s">
        <v>95</v>
      </c>
      <c r="AG28" s="20">
        <v>16</v>
      </c>
      <c r="AH28" s="113">
        <v>2.2857142857142856</v>
      </c>
      <c r="AI28" s="20">
        <v>0</v>
      </c>
      <c r="AJ28" s="114">
        <v>514</v>
      </c>
      <c r="AK28" s="137">
        <v>11.953488372093023</v>
      </c>
      <c r="AL28" s="114">
        <v>0</v>
      </c>
      <c r="AM28" s="113">
        <v>0</v>
      </c>
      <c r="AN28" s="24">
        <f t="shared" si="0"/>
        <v>64.25</v>
      </c>
      <c r="AO28" s="24">
        <f t="shared" si="1"/>
        <v>0</v>
      </c>
      <c r="AP28" s="114">
        <f t="shared" si="2"/>
        <v>514</v>
      </c>
      <c r="AQ28" s="114">
        <f t="shared" si="3"/>
        <v>57</v>
      </c>
    </row>
    <row r="29" spans="1:43" ht="12.75">
      <c r="A29" s="17">
        <v>26</v>
      </c>
      <c r="B29" s="17" t="s">
        <v>106</v>
      </c>
      <c r="C29" s="17" t="s">
        <v>107</v>
      </c>
      <c r="D29" s="20" t="s">
        <v>108</v>
      </c>
      <c r="E29" s="20">
        <v>209</v>
      </c>
      <c r="F29" s="113">
        <v>52.25</v>
      </c>
      <c r="G29" s="20">
        <v>1</v>
      </c>
      <c r="H29" s="20" t="s">
        <v>108</v>
      </c>
      <c r="I29" s="20">
        <v>88</v>
      </c>
      <c r="J29" s="113">
        <v>22</v>
      </c>
      <c r="K29" s="20">
        <v>0</v>
      </c>
      <c r="L29" s="20"/>
      <c r="M29" s="20"/>
      <c r="N29" s="113"/>
      <c r="O29" s="20"/>
      <c r="P29" s="20"/>
      <c r="Q29" s="20"/>
      <c r="R29" s="113"/>
      <c r="S29" s="20"/>
      <c r="T29" s="20" t="s">
        <v>108</v>
      </c>
      <c r="U29" s="20">
        <v>86</v>
      </c>
      <c r="V29" s="113">
        <v>17.2</v>
      </c>
      <c r="W29" s="20">
        <v>0</v>
      </c>
      <c r="X29" s="20" t="s">
        <v>108</v>
      </c>
      <c r="Y29" s="20">
        <v>116</v>
      </c>
      <c r="Z29" s="113">
        <v>14.5</v>
      </c>
      <c r="AA29" s="20">
        <v>0</v>
      </c>
      <c r="AB29" s="17"/>
      <c r="AC29" s="20"/>
      <c r="AD29" s="24"/>
      <c r="AE29" s="20"/>
      <c r="AF29" s="17"/>
      <c r="AG29" s="20"/>
      <c r="AH29" s="24"/>
      <c r="AI29" s="20"/>
      <c r="AJ29" s="114">
        <v>499</v>
      </c>
      <c r="AK29" s="137">
        <v>23.761904761904763</v>
      </c>
      <c r="AL29" s="114">
        <v>1</v>
      </c>
      <c r="AM29" s="113">
        <v>0.047619047619047616</v>
      </c>
      <c r="AN29" s="24">
        <f t="shared" si="0"/>
        <v>124.75</v>
      </c>
      <c r="AO29" s="24">
        <f t="shared" si="1"/>
        <v>0.25</v>
      </c>
      <c r="AP29" s="114">
        <f t="shared" si="2"/>
        <v>998</v>
      </c>
      <c r="AQ29" s="114">
        <f t="shared" si="3"/>
        <v>15</v>
      </c>
    </row>
    <row r="30" spans="1:43" ht="12.75">
      <c r="A30" s="17">
        <v>27</v>
      </c>
      <c r="B30" s="17" t="s">
        <v>131</v>
      </c>
      <c r="C30" s="17" t="s">
        <v>132</v>
      </c>
      <c r="D30" s="20" t="s">
        <v>133</v>
      </c>
      <c r="E30" s="20">
        <v>114</v>
      </c>
      <c r="F30" s="113">
        <v>14.25</v>
      </c>
      <c r="G30" s="20">
        <v>1</v>
      </c>
      <c r="H30" s="20"/>
      <c r="I30" s="20"/>
      <c r="J30" s="113"/>
      <c r="K30" s="20"/>
      <c r="L30" s="20"/>
      <c r="M30" s="20"/>
      <c r="N30" s="113"/>
      <c r="O30" s="20"/>
      <c r="P30" s="20"/>
      <c r="Q30" s="20"/>
      <c r="R30" s="113"/>
      <c r="S30" s="20"/>
      <c r="T30" s="20" t="s">
        <v>133</v>
      </c>
      <c r="U30" s="20">
        <v>0</v>
      </c>
      <c r="V30" s="113">
        <v>0</v>
      </c>
      <c r="W30" s="20">
        <v>0</v>
      </c>
      <c r="X30" s="20"/>
      <c r="Y30" s="20"/>
      <c r="Z30" s="113"/>
      <c r="AA30" s="20"/>
      <c r="AB30" s="20" t="s">
        <v>133</v>
      </c>
      <c r="AC30" s="20">
        <v>51</v>
      </c>
      <c r="AD30" s="113">
        <v>8.5</v>
      </c>
      <c r="AE30" s="20">
        <v>0</v>
      </c>
      <c r="AF30" s="20" t="s">
        <v>133</v>
      </c>
      <c r="AG30" s="20">
        <v>270</v>
      </c>
      <c r="AH30" s="113">
        <v>45</v>
      </c>
      <c r="AI30" s="20">
        <v>3</v>
      </c>
      <c r="AJ30" s="114">
        <v>435</v>
      </c>
      <c r="AK30" s="137">
        <v>18.125</v>
      </c>
      <c r="AL30" s="114">
        <v>4</v>
      </c>
      <c r="AM30" s="113">
        <v>0.16666666666666666</v>
      </c>
      <c r="AN30" s="24">
        <f t="shared" si="0"/>
        <v>108.75</v>
      </c>
      <c r="AO30" s="24">
        <f t="shared" si="1"/>
        <v>1</v>
      </c>
      <c r="AP30" s="114">
        <f t="shared" si="2"/>
        <v>870</v>
      </c>
      <c r="AQ30" s="114">
        <f t="shared" si="3"/>
        <v>64</v>
      </c>
    </row>
    <row r="31" spans="1:43" ht="12.75">
      <c r="A31" s="17">
        <v>28</v>
      </c>
      <c r="B31" s="17" t="s">
        <v>124</v>
      </c>
      <c r="C31" s="17" t="s">
        <v>125</v>
      </c>
      <c r="D31" s="20" t="s">
        <v>103</v>
      </c>
      <c r="E31" s="20">
        <v>57</v>
      </c>
      <c r="F31" s="113">
        <v>14.25</v>
      </c>
      <c r="G31" s="20">
        <v>0</v>
      </c>
      <c r="H31" s="20" t="s">
        <v>103</v>
      </c>
      <c r="I31" s="20">
        <v>65</v>
      </c>
      <c r="J31" s="113">
        <v>16.25</v>
      </c>
      <c r="K31" s="20">
        <v>0</v>
      </c>
      <c r="L31" s="20"/>
      <c r="M31" s="20"/>
      <c r="N31" s="113"/>
      <c r="O31" s="20"/>
      <c r="P31" s="20" t="s">
        <v>103</v>
      </c>
      <c r="Q31" s="20">
        <v>22</v>
      </c>
      <c r="R31" s="113">
        <v>5.5</v>
      </c>
      <c r="S31" s="20">
        <v>0</v>
      </c>
      <c r="T31" s="20" t="s">
        <v>103</v>
      </c>
      <c r="U31" s="20">
        <v>0</v>
      </c>
      <c r="V31" s="113">
        <v>0</v>
      </c>
      <c r="W31" s="20">
        <v>0</v>
      </c>
      <c r="X31" s="20" t="s">
        <v>103</v>
      </c>
      <c r="Y31" s="20">
        <v>178</v>
      </c>
      <c r="Z31" s="113">
        <v>22.25</v>
      </c>
      <c r="AA31" s="20">
        <v>0</v>
      </c>
      <c r="AB31" s="20" t="s">
        <v>103</v>
      </c>
      <c r="AC31" s="20">
        <v>105</v>
      </c>
      <c r="AD31" s="113">
        <v>17.5</v>
      </c>
      <c r="AE31" s="20">
        <v>0</v>
      </c>
      <c r="AF31" s="20" t="s">
        <v>103</v>
      </c>
      <c r="AG31" s="20">
        <v>0</v>
      </c>
      <c r="AH31" s="113">
        <v>0</v>
      </c>
      <c r="AI31" s="20">
        <v>0</v>
      </c>
      <c r="AJ31" s="114">
        <v>427</v>
      </c>
      <c r="AK31" s="137">
        <v>12.558823529411764</v>
      </c>
      <c r="AL31" s="114">
        <v>0</v>
      </c>
      <c r="AM31" s="113">
        <v>0</v>
      </c>
      <c r="AN31" s="24">
        <f t="shared" si="0"/>
        <v>61</v>
      </c>
      <c r="AO31" s="24">
        <f t="shared" si="1"/>
        <v>0</v>
      </c>
      <c r="AP31" s="114">
        <f t="shared" si="2"/>
        <v>488</v>
      </c>
      <c r="AQ31" s="114">
        <f t="shared" si="3"/>
        <v>8</v>
      </c>
    </row>
    <row r="32" spans="1:43" ht="12.75">
      <c r="A32" s="17">
        <v>29</v>
      </c>
      <c r="B32" s="17" t="s">
        <v>196</v>
      </c>
      <c r="C32" s="17" t="s">
        <v>197</v>
      </c>
      <c r="D32" s="20"/>
      <c r="E32" s="20"/>
      <c r="F32" s="113"/>
      <c r="G32" s="20"/>
      <c r="H32" s="20" t="s">
        <v>187</v>
      </c>
      <c r="I32" s="20">
        <v>206</v>
      </c>
      <c r="J32" s="113">
        <v>25.75</v>
      </c>
      <c r="K32" s="20">
        <v>0</v>
      </c>
      <c r="L32" s="20" t="s">
        <v>187</v>
      </c>
      <c r="M32" s="20">
        <v>113</v>
      </c>
      <c r="N32" s="113">
        <v>14.125</v>
      </c>
      <c r="O32" s="20">
        <v>1</v>
      </c>
      <c r="P32" s="20" t="s">
        <v>187</v>
      </c>
      <c r="Q32" s="20">
        <v>62</v>
      </c>
      <c r="R32" s="113">
        <v>10.333333333333334</v>
      </c>
      <c r="S32" s="20">
        <v>0</v>
      </c>
      <c r="T32" s="20"/>
      <c r="U32" s="20"/>
      <c r="V32" s="113"/>
      <c r="W32" s="20"/>
      <c r="X32" s="20"/>
      <c r="Y32" s="20"/>
      <c r="Z32" s="113"/>
      <c r="AA32" s="20"/>
      <c r="AB32" s="17"/>
      <c r="AC32" s="20"/>
      <c r="AD32" s="24"/>
      <c r="AE32" s="20"/>
      <c r="AF32" s="17"/>
      <c r="AG32" s="20"/>
      <c r="AH32" s="24"/>
      <c r="AI32" s="20"/>
      <c r="AJ32" s="114">
        <v>381</v>
      </c>
      <c r="AK32" s="137">
        <v>17.318181818181817</v>
      </c>
      <c r="AL32" s="114">
        <v>1</v>
      </c>
      <c r="AM32" s="113">
        <v>0.045454545454545456</v>
      </c>
      <c r="AN32" s="24">
        <f t="shared" si="0"/>
        <v>127</v>
      </c>
      <c r="AO32" s="24">
        <f t="shared" si="1"/>
        <v>0.3333333333333333</v>
      </c>
      <c r="AP32" s="114">
        <f t="shared" si="2"/>
        <v>1016</v>
      </c>
      <c r="AQ32" s="114">
        <f t="shared" si="3"/>
        <v>46</v>
      </c>
    </row>
    <row r="33" spans="1:43" ht="12.75">
      <c r="A33" s="17">
        <v>30</v>
      </c>
      <c r="B33" s="17" t="s">
        <v>255</v>
      </c>
      <c r="C33" s="17" t="s">
        <v>256</v>
      </c>
      <c r="D33" s="20"/>
      <c r="E33" s="20"/>
      <c r="F33" s="113"/>
      <c r="G33" s="20"/>
      <c r="H33" s="20"/>
      <c r="I33" s="20"/>
      <c r="J33" s="113"/>
      <c r="K33" s="20"/>
      <c r="L33" s="20" t="s">
        <v>212</v>
      </c>
      <c r="M33" s="20">
        <v>360</v>
      </c>
      <c r="N33" s="113">
        <v>72</v>
      </c>
      <c r="O33" s="20">
        <v>4</v>
      </c>
      <c r="P33" s="20"/>
      <c r="Q33" s="20"/>
      <c r="R33" s="113"/>
      <c r="S33" s="20"/>
      <c r="T33" s="20"/>
      <c r="U33" s="20"/>
      <c r="V33" s="113"/>
      <c r="W33" s="20"/>
      <c r="X33" s="20"/>
      <c r="Y33" s="20"/>
      <c r="Z33" s="113"/>
      <c r="AA33" s="20"/>
      <c r="AB33" s="17"/>
      <c r="AC33" s="17"/>
      <c r="AD33" s="17"/>
      <c r="AE33" s="17"/>
      <c r="AF33" s="17"/>
      <c r="AG33" s="17"/>
      <c r="AH33" s="17"/>
      <c r="AI33" s="17"/>
      <c r="AJ33" s="114">
        <v>360</v>
      </c>
      <c r="AK33" s="137">
        <v>72</v>
      </c>
      <c r="AL33" s="114">
        <v>4</v>
      </c>
      <c r="AM33" s="113">
        <v>0.8</v>
      </c>
      <c r="AN33" s="24">
        <f t="shared" si="0"/>
        <v>360</v>
      </c>
      <c r="AO33" s="24">
        <f t="shared" si="1"/>
        <v>4</v>
      </c>
      <c r="AP33" s="114">
        <f t="shared" si="2"/>
        <v>2880</v>
      </c>
      <c r="AQ33" s="114">
        <f t="shared" si="3"/>
        <v>21</v>
      </c>
    </row>
    <row r="34" spans="1:43" ht="12.75">
      <c r="A34" s="17">
        <v>31</v>
      </c>
      <c r="B34" s="17" t="s">
        <v>253</v>
      </c>
      <c r="C34" s="17" t="s">
        <v>254</v>
      </c>
      <c r="D34" s="20"/>
      <c r="E34" s="20"/>
      <c r="F34" s="113"/>
      <c r="G34" s="20"/>
      <c r="H34" s="20"/>
      <c r="I34" s="20"/>
      <c r="J34" s="113"/>
      <c r="K34" s="20"/>
      <c r="L34" s="20" t="s">
        <v>212</v>
      </c>
      <c r="M34" s="20">
        <v>359</v>
      </c>
      <c r="N34" s="113">
        <v>71.8</v>
      </c>
      <c r="O34" s="20">
        <v>3</v>
      </c>
      <c r="P34" s="20"/>
      <c r="Q34" s="20"/>
      <c r="R34" s="113"/>
      <c r="S34" s="20"/>
      <c r="T34" s="20"/>
      <c r="U34" s="20"/>
      <c r="V34" s="113"/>
      <c r="W34" s="20"/>
      <c r="X34" s="20"/>
      <c r="Y34" s="20"/>
      <c r="Z34" s="113"/>
      <c r="AA34" s="20"/>
      <c r="AB34" s="17"/>
      <c r="AC34" s="17"/>
      <c r="AD34" s="17"/>
      <c r="AE34" s="17"/>
      <c r="AF34" s="17"/>
      <c r="AG34" s="17"/>
      <c r="AH34" s="17"/>
      <c r="AI34" s="17"/>
      <c r="AJ34" s="114">
        <v>359</v>
      </c>
      <c r="AK34" s="137">
        <v>71.8</v>
      </c>
      <c r="AL34" s="114">
        <v>3</v>
      </c>
      <c r="AM34" s="113">
        <v>0.6</v>
      </c>
      <c r="AN34" s="24">
        <f t="shared" si="0"/>
        <v>359</v>
      </c>
      <c r="AO34" s="24">
        <f t="shared" si="1"/>
        <v>3</v>
      </c>
      <c r="AP34" s="114">
        <f t="shared" si="2"/>
        <v>2872</v>
      </c>
      <c r="AQ34" s="114">
        <f t="shared" si="3"/>
        <v>1</v>
      </c>
    </row>
    <row r="35" spans="1:43" ht="12.75">
      <c r="A35" s="17">
        <v>32</v>
      </c>
      <c r="B35" s="17" t="s">
        <v>137</v>
      </c>
      <c r="C35" s="17" t="s">
        <v>23</v>
      </c>
      <c r="D35" s="20" t="s">
        <v>136</v>
      </c>
      <c r="E35" s="20">
        <v>62</v>
      </c>
      <c r="F35" s="113">
        <v>15.5</v>
      </c>
      <c r="G35" s="20">
        <v>0</v>
      </c>
      <c r="H35" s="20" t="s">
        <v>186</v>
      </c>
      <c r="I35" s="20">
        <v>39</v>
      </c>
      <c r="J35" s="113">
        <v>9.75</v>
      </c>
      <c r="K35" s="20">
        <v>0</v>
      </c>
      <c r="L35" s="20" t="s">
        <v>136</v>
      </c>
      <c r="M35" s="20">
        <v>42</v>
      </c>
      <c r="N35" s="113">
        <v>8.4</v>
      </c>
      <c r="O35" s="20">
        <v>0</v>
      </c>
      <c r="P35" s="20" t="s">
        <v>85</v>
      </c>
      <c r="Q35" s="20">
        <v>0</v>
      </c>
      <c r="R35" s="113">
        <v>0</v>
      </c>
      <c r="S35" s="20">
        <v>0</v>
      </c>
      <c r="T35" s="20" t="s">
        <v>136</v>
      </c>
      <c r="U35" s="20">
        <v>155</v>
      </c>
      <c r="V35" s="113">
        <v>31</v>
      </c>
      <c r="W35" s="20">
        <v>1</v>
      </c>
      <c r="X35" s="20" t="s">
        <v>85</v>
      </c>
      <c r="Y35" s="20">
        <v>53</v>
      </c>
      <c r="Z35" s="113">
        <v>13.25</v>
      </c>
      <c r="AA35" s="20">
        <v>0</v>
      </c>
      <c r="AB35" s="20" t="s">
        <v>85</v>
      </c>
      <c r="AC35" s="20">
        <v>0</v>
      </c>
      <c r="AD35" s="113">
        <v>0</v>
      </c>
      <c r="AE35" s="20">
        <v>0</v>
      </c>
      <c r="AF35" s="17"/>
      <c r="AG35" s="20"/>
      <c r="AH35" s="24"/>
      <c r="AI35" s="20"/>
      <c r="AJ35" s="114">
        <v>351</v>
      </c>
      <c r="AK35" s="137">
        <v>11.32258064516129</v>
      </c>
      <c r="AL35" s="114">
        <v>1</v>
      </c>
      <c r="AM35" s="113">
        <v>0.03225806451612903</v>
      </c>
      <c r="AN35" s="24">
        <f t="shared" si="0"/>
        <v>50.142857142857146</v>
      </c>
      <c r="AO35" s="24">
        <f t="shared" si="1"/>
        <v>0.14285714285714285</v>
      </c>
      <c r="AP35" s="114">
        <f t="shared" si="2"/>
        <v>401.14285714285717</v>
      </c>
      <c r="AQ35" s="114">
        <f t="shared" si="3"/>
        <v>8</v>
      </c>
    </row>
    <row r="36" spans="1:43" ht="12.75">
      <c r="A36" s="17">
        <v>33</v>
      </c>
      <c r="B36" s="17" t="s">
        <v>122</v>
      </c>
      <c r="C36" s="17" t="s">
        <v>123</v>
      </c>
      <c r="D36" s="20" t="s">
        <v>96</v>
      </c>
      <c r="E36" s="20">
        <v>97</v>
      </c>
      <c r="F36" s="113">
        <v>12.125</v>
      </c>
      <c r="G36" s="20">
        <v>0</v>
      </c>
      <c r="H36" s="20" t="s">
        <v>96</v>
      </c>
      <c r="I36" s="20">
        <v>156</v>
      </c>
      <c r="J36" s="113">
        <v>39</v>
      </c>
      <c r="K36" s="20">
        <v>1</v>
      </c>
      <c r="L36" s="20" t="s">
        <v>96</v>
      </c>
      <c r="M36" s="20">
        <v>90</v>
      </c>
      <c r="N36" s="113">
        <v>22.5</v>
      </c>
      <c r="O36" s="20">
        <v>1</v>
      </c>
      <c r="P36" s="20"/>
      <c r="Q36" s="20"/>
      <c r="R36" s="113"/>
      <c r="S36" s="20"/>
      <c r="T36" s="20"/>
      <c r="U36" s="20"/>
      <c r="V36" s="113"/>
      <c r="W36" s="20"/>
      <c r="X36" s="20"/>
      <c r="Y36" s="20"/>
      <c r="Z36" s="113"/>
      <c r="AA36" s="20"/>
      <c r="AB36" s="17"/>
      <c r="AC36" s="20"/>
      <c r="AD36" s="24"/>
      <c r="AE36" s="20"/>
      <c r="AF36" s="17"/>
      <c r="AG36" s="20"/>
      <c r="AH36" s="24"/>
      <c r="AI36" s="20"/>
      <c r="AJ36" s="114">
        <v>343</v>
      </c>
      <c r="AK36" s="137">
        <v>21.4375</v>
      </c>
      <c r="AL36" s="114">
        <v>2</v>
      </c>
      <c r="AM36" s="113">
        <v>0.125</v>
      </c>
      <c r="AN36" s="24">
        <f aca="true" t="shared" si="4" ref="AN36:AN67">AVERAGE(E36,Y36,I36,M36,Q36,U36,AG36,AC36)</f>
        <v>114.33333333333333</v>
      </c>
      <c r="AO36" s="24">
        <f aca="true" t="shared" si="5" ref="AO36:AO67">_xlfn.IFERROR(AVERAGE(G36,AA36,K36,O36,S36,W36,AI36,AE36),0)</f>
        <v>0.6666666666666666</v>
      </c>
      <c r="AP36" s="114">
        <f aca="true" t="shared" si="6" ref="AP36:AP67">AN36*8</f>
        <v>914.6666666666666</v>
      </c>
      <c r="AQ36" s="114">
        <f t="shared" si="3"/>
        <v>8</v>
      </c>
    </row>
    <row r="37" spans="1:43" ht="12.75">
      <c r="A37" s="17">
        <v>34</v>
      </c>
      <c r="B37" s="17" t="s">
        <v>126</v>
      </c>
      <c r="C37" s="17" t="s">
        <v>84</v>
      </c>
      <c r="D37" s="20" t="s">
        <v>85</v>
      </c>
      <c r="E37" s="20">
        <v>0</v>
      </c>
      <c r="F37" s="113">
        <v>0</v>
      </c>
      <c r="G37" s="20">
        <v>0</v>
      </c>
      <c r="H37" s="20"/>
      <c r="I37" s="20"/>
      <c r="J37" s="113"/>
      <c r="K37" s="20"/>
      <c r="L37" s="20" t="s">
        <v>85</v>
      </c>
      <c r="M37" s="20">
        <v>263</v>
      </c>
      <c r="N37" s="113">
        <v>32.875</v>
      </c>
      <c r="O37" s="20">
        <v>2</v>
      </c>
      <c r="P37" s="20" t="s">
        <v>85</v>
      </c>
      <c r="Q37" s="20">
        <v>34</v>
      </c>
      <c r="R37" s="113">
        <v>11.333333333333334</v>
      </c>
      <c r="S37" s="20">
        <v>0</v>
      </c>
      <c r="T37" s="20"/>
      <c r="U37" s="20"/>
      <c r="V37" s="113"/>
      <c r="W37" s="20"/>
      <c r="X37" s="20"/>
      <c r="Y37" s="20"/>
      <c r="Z37" s="113"/>
      <c r="AA37" s="20"/>
      <c r="AB37" s="17"/>
      <c r="AC37" s="20"/>
      <c r="AD37" s="24"/>
      <c r="AE37" s="20"/>
      <c r="AF37" s="20" t="s">
        <v>85</v>
      </c>
      <c r="AG37" s="20">
        <v>20</v>
      </c>
      <c r="AH37" s="113">
        <v>3.3333333333333335</v>
      </c>
      <c r="AI37" s="20">
        <v>0</v>
      </c>
      <c r="AJ37" s="114">
        <v>317</v>
      </c>
      <c r="AK37" s="137">
        <v>15.095238095238095</v>
      </c>
      <c r="AL37" s="114">
        <v>2</v>
      </c>
      <c r="AM37" s="113">
        <v>0.09523809523809523</v>
      </c>
      <c r="AN37" s="24">
        <f t="shared" si="4"/>
        <v>79.25</v>
      </c>
      <c r="AO37" s="24">
        <f t="shared" si="5"/>
        <v>0.5</v>
      </c>
      <c r="AP37" s="114">
        <f t="shared" si="6"/>
        <v>634</v>
      </c>
      <c r="AQ37" s="114">
        <f t="shared" si="3"/>
        <v>26</v>
      </c>
    </row>
    <row r="38" spans="1:43" ht="12.75">
      <c r="A38" s="17">
        <v>35</v>
      </c>
      <c r="B38" s="17" t="s">
        <v>170</v>
      </c>
      <c r="C38" s="17" t="s">
        <v>175</v>
      </c>
      <c r="D38" s="20" t="s">
        <v>112</v>
      </c>
      <c r="E38" s="20">
        <v>292</v>
      </c>
      <c r="F38" s="113">
        <v>36.5</v>
      </c>
      <c r="G38" s="20">
        <v>2</v>
      </c>
      <c r="H38" s="20"/>
      <c r="I38" s="20"/>
      <c r="J38" s="113"/>
      <c r="K38" s="20"/>
      <c r="L38" s="20"/>
      <c r="M38" s="20"/>
      <c r="N38" s="113"/>
      <c r="O38" s="20"/>
      <c r="P38" s="20"/>
      <c r="Q38" s="20"/>
      <c r="R38" s="113"/>
      <c r="S38" s="20"/>
      <c r="T38" s="20"/>
      <c r="U38" s="20"/>
      <c r="V38" s="113"/>
      <c r="W38" s="20"/>
      <c r="X38" s="20"/>
      <c r="Y38" s="20"/>
      <c r="Z38" s="113"/>
      <c r="AA38" s="20"/>
      <c r="AB38" s="17"/>
      <c r="AC38" s="20"/>
      <c r="AD38" s="24"/>
      <c r="AE38" s="20"/>
      <c r="AF38" s="20" t="s">
        <v>112</v>
      </c>
      <c r="AG38" s="20">
        <v>13</v>
      </c>
      <c r="AH38" s="113">
        <v>1.8571428571428572</v>
      </c>
      <c r="AI38" s="20">
        <v>0</v>
      </c>
      <c r="AJ38" s="114">
        <v>305</v>
      </c>
      <c r="AK38" s="137">
        <v>20.333333333333332</v>
      </c>
      <c r="AL38" s="114">
        <v>2</v>
      </c>
      <c r="AM38" s="113">
        <v>0.13333333333333333</v>
      </c>
      <c r="AN38" s="24">
        <f t="shared" si="4"/>
        <v>152.5</v>
      </c>
      <c r="AO38" s="24">
        <f t="shared" si="5"/>
        <v>1</v>
      </c>
      <c r="AP38" s="114">
        <f t="shared" si="6"/>
        <v>1220</v>
      </c>
      <c r="AQ38" s="114">
        <f t="shared" si="3"/>
        <v>12</v>
      </c>
    </row>
    <row r="39" spans="1:43" ht="12.75">
      <c r="A39" s="17">
        <v>36</v>
      </c>
      <c r="B39" s="17" t="s">
        <v>110</v>
      </c>
      <c r="C39" s="17" t="s">
        <v>118</v>
      </c>
      <c r="D39" s="20"/>
      <c r="E39" s="20"/>
      <c r="F39" s="113"/>
      <c r="G39" s="20"/>
      <c r="H39" s="20"/>
      <c r="I39" s="20"/>
      <c r="J39" s="113"/>
      <c r="K39" s="20"/>
      <c r="L39" s="20" t="s">
        <v>187</v>
      </c>
      <c r="M39" s="20">
        <v>284</v>
      </c>
      <c r="N39" s="113">
        <v>35.5</v>
      </c>
      <c r="O39" s="20">
        <v>1</v>
      </c>
      <c r="P39" s="20"/>
      <c r="Q39" s="20"/>
      <c r="R39" s="113"/>
      <c r="S39" s="20"/>
      <c r="T39" s="20"/>
      <c r="U39" s="20"/>
      <c r="V39" s="113"/>
      <c r="W39" s="20"/>
      <c r="X39" s="20"/>
      <c r="Y39" s="20"/>
      <c r="Z39" s="113"/>
      <c r="AA39" s="20"/>
      <c r="AB39" s="17"/>
      <c r="AC39" s="17"/>
      <c r="AD39" s="17"/>
      <c r="AE39" s="17"/>
      <c r="AF39" s="17"/>
      <c r="AG39" s="17"/>
      <c r="AH39" s="17"/>
      <c r="AI39" s="17"/>
      <c r="AJ39" s="114">
        <v>284</v>
      </c>
      <c r="AK39" s="137">
        <v>35.5</v>
      </c>
      <c r="AL39" s="114">
        <v>1</v>
      </c>
      <c r="AM39" s="113">
        <v>0.125</v>
      </c>
      <c r="AN39" s="24">
        <f t="shared" si="4"/>
        <v>284</v>
      </c>
      <c r="AO39" s="24">
        <f t="shared" si="5"/>
        <v>1</v>
      </c>
      <c r="AP39" s="114">
        <f t="shared" si="6"/>
        <v>2272</v>
      </c>
      <c r="AQ39" s="114">
        <f t="shared" si="3"/>
        <v>21</v>
      </c>
    </row>
    <row r="40" spans="1:43" ht="12.75">
      <c r="A40" s="17">
        <v>37</v>
      </c>
      <c r="B40" s="17" t="s">
        <v>269</v>
      </c>
      <c r="C40" s="17" t="s">
        <v>118</v>
      </c>
      <c r="D40" s="20"/>
      <c r="E40" s="20"/>
      <c r="F40" s="113"/>
      <c r="G40" s="20"/>
      <c r="H40" s="20"/>
      <c r="I40" s="20"/>
      <c r="J40" s="113"/>
      <c r="K40" s="20"/>
      <c r="L40" s="20" t="s">
        <v>187</v>
      </c>
      <c r="M40" s="20">
        <v>265</v>
      </c>
      <c r="N40" s="113">
        <v>33.125</v>
      </c>
      <c r="O40" s="20">
        <v>1</v>
      </c>
      <c r="P40" s="20"/>
      <c r="Q40" s="20"/>
      <c r="R40" s="113"/>
      <c r="S40" s="20"/>
      <c r="T40" s="20"/>
      <c r="U40" s="20"/>
      <c r="V40" s="113"/>
      <c r="W40" s="20"/>
      <c r="X40" s="20"/>
      <c r="Y40" s="20"/>
      <c r="Z40" s="113"/>
      <c r="AA40" s="20"/>
      <c r="AB40" s="17"/>
      <c r="AC40" s="17"/>
      <c r="AD40" s="17"/>
      <c r="AE40" s="17"/>
      <c r="AF40" s="17"/>
      <c r="AG40" s="17"/>
      <c r="AH40" s="17"/>
      <c r="AI40" s="17"/>
      <c r="AJ40" s="114">
        <v>265</v>
      </c>
      <c r="AK40" s="137">
        <v>33.125</v>
      </c>
      <c r="AL40" s="114">
        <v>1</v>
      </c>
      <c r="AM40" s="113">
        <v>0.125</v>
      </c>
      <c r="AN40" s="24">
        <f t="shared" si="4"/>
        <v>265</v>
      </c>
      <c r="AO40" s="24">
        <f t="shared" si="5"/>
        <v>1</v>
      </c>
      <c r="AP40" s="114">
        <f t="shared" si="6"/>
        <v>2120</v>
      </c>
      <c r="AQ40" s="114">
        <f t="shared" si="3"/>
        <v>19</v>
      </c>
    </row>
    <row r="41" spans="1:43" ht="12.75">
      <c r="A41" s="17">
        <v>38</v>
      </c>
      <c r="B41" s="17" t="s">
        <v>263</v>
      </c>
      <c r="C41" s="17" t="s">
        <v>264</v>
      </c>
      <c r="D41" s="20"/>
      <c r="E41" s="20"/>
      <c r="F41" s="113"/>
      <c r="G41" s="20"/>
      <c r="H41" s="20"/>
      <c r="I41" s="20"/>
      <c r="J41" s="113"/>
      <c r="K41" s="20"/>
      <c r="L41" s="20" t="s">
        <v>208</v>
      </c>
      <c r="M41" s="20">
        <v>179</v>
      </c>
      <c r="N41" s="113">
        <v>35.8</v>
      </c>
      <c r="O41" s="20">
        <v>1</v>
      </c>
      <c r="P41" s="20"/>
      <c r="Q41" s="20"/>
      <c r="R41" s="113"/>
      <c r="S41" s="20"/>
      <c r="T41" s="20"/>
      <c r="U41" s="20"/>
      <c r="V41" s="113"/>
      <c r="W41" s="20"/>
      <c r="X41" s="20" t="s">
        <v>204</v>
      </c>
      <c r="Y41" s="20">
        <v>53</v>
      </c>
      <c r="Z41" s="113">
        <v>13.25</v>
      </c>
      <c r="AA41" s="20">
        <v>0</v>
      </c>
      <c r="AB41" s="17"/>
      <c r="AC41" s="17"/>
      <c r="AD41" s="17"/>
      <c r="AE41" s="17"/>
      <c r="AF41" s="17"/>
      <c r="AG41" s="17"/>
      <c r="AH41" s="17"/>
      <c r="AI41" s="17"/>
      <c r="AJ41" s="114">
        <v>232</v>
      </c>
      <c r="AK41" s="137">
        <v>25.77777777777778</v>
      </c>
      <c r="AL41" s="114">
        <v>1</v>
      </c>
      <c r="AM41" s="113">
        <v>0.1111111111111111</v>
      </c>
      <c r="AN41" s="24">
        <f t="shared" si="4"/>
        <v>116</v>
      </c>
      <c r="AO41" s="24">
        <f t="shared" si="5"/>
        <v>0.5</v>
      </c>
      <c r="AP41" s="114">
        <f t="shared" si="6"/>
        <v>928</v>
      </c>
      <c r="AQ41" s="114">
        <f t="shared" si="3"/>
        <v>33</v>
      </c>
    </row>
    <row r="42" spans="1:43" ht="12.75">
      <c r="A42" s="17">
        <v>39</v>
      </c>
      <c r="B42" s="17" t="s">
        <v>238</v>
      </c>
      <c r="C42" s="17" t="s">
        <v>258</v>
      </c>
      <c r="D42" s="20"/>
      <c r="E42" s="20"/>
      <c r="F42" s="113"/>
      <c r="G42" s="20"/>
      <c r="H42" s="20"/>
      <c r="I42" s="20"/>
      <c r="J42" s="113"/>
      <c r="K42" s="20"/>
      <c r="L42" s="20" t="s">
        <v>204</v>
      </c>
      <c r="M42" s="20">
        <v>212</v>
      </c>
      <c r="N42" s="113">
        <v>42.4</v>
      </c>
      <c r="O42" s="20">
        <v>2</v>
      </c>
      <c r="P42" s="20"/>
      <c r="Q42" s="20"/>
      <c r="R42" s="113"/>
      <c r="S42" s="20"/>
      <c r="T42" s="20"/>
      <c r="U42" s="20"/>
      <c r="V42" s="113"/>
      <c r="W42" s="20"/>
      <c r="X42" s="20"/>
      <c r="Y42" s="20"/>
      <c r="Z42" s="113"/>
      <c r="AA42" s="20"/>
      <c r="AB42" s="17"/>
      <c r="AC42" s="17"/>
      <c r="AD42" s="17"/>
      <c r="AE42" s="17"/>
      <c r="AF42" s="17"/>
      <c r="AG42" s="17"/>
      <c r="AH42" s="17"/>
      <c r="AI42" s="17"/>
      <c r="AJ42" s="114">
        <v>212</v>
      </c>
      <c r="AK42" s="137">
        <v>42.4</v>
      </c>
      <c r="AL42" s="114">
        <v>2</v>
      </c>
      <c r="AM42" s="113">
        <v>0.4</v>
      </c>
      <c r="AN42" s="24">
        <f t="shared" si="4"/>
        <v>212</v>
      </c>
      <c r="AO42" s="24">
        <f t="shared" si="5"/>
        <v>2</v>
      </c>
      <c r="AP42" s="114">
        <f t="shared" si="6"/>
        <v>1696</v>
      </c>
      <c r="AQ42" s="114">
        <f t="shared" si="3"/>
        <v>20</v>
      </c>
    </row>
    <row r="43" spans="1:43" ht="12.75">
      <c r="A43" s="17">
        <v>40</v>
      </c>
      <c r="B43" s="17" t="s">
        <v>189</v>
      </c>
      <c r="C43" s="17" t="s">
        <v>297</v>
      </c>
      <c r="D43" s="20"/>
      <c r="E43" s="20"/>
      <c r="F43" s="113"/>
      <c r="G43" s="20"/>
      <c r="H43" s="20"/>
      <c r="I43" s="20"/>
      <c r="J43" s="113"/>
      <c r="K43" s="20"/>
      <c r="L43" s="20"/>
      <c r="M43" s="20"/>
      <c r="N43" s="113"/>
      <c r="O43" s="20"/>
      <c r="P43" s="20"/>
      <c r="Q43" s="20"/>
      <c r="R43" s="113"/>
      <c r="S43" s="20"/>
      <c r="T43" s="20"/>
      <c r="U43" s="20"/>
      <c r="V43" s="113"/>
      <c r="W43" s="20"/>
      <c r="X43" s="20" t="s">
        <v>103</v>
      </c>
      <c r="Y43" s="20">
        <v>165</v>
      </c>
      <c r="Z43" s="113">
        <v>20.625</v>
      </c>
      <c r="AA43" s="20">
        <v>1</v>
      </c>
      <c r="AB43" s="20" t="s">
        <v>103</v>
      </c>
      <c r="AC43" s="20">
        <v>0</v>
      </c>
      <c r="AD43" s="113">
        <v>0</v>
      </c>
      <c r="AE43" s="20">
        <v>0</v>
      </c>
      <c r="AF43" s="20" t="s">
        <v>103</v>
      </c>
      <c r="AG43" s="20">
        <v>41</v>
      </c>
      <c r="AH43" s="113">
        <v>10.25</v>
      </c>
      <c r="AI43" s="20">
        <v>0</v>
      </c>
      <c r="AJ43" s="114">
        <v>206</v>
      </c>
      <c r="AK43" s="137">
        <v>11.444444444444445</v>
      </c>
      <c r="AL43" s="114">
        <v>1</v>
      </c>
      <c r="AM43" s="113">
        <v>0.05555555555555555</v>
      </c>
      <c r="AN43" s="24">
        <f t="shared" si="4"/>
        <v>68.66666666666667</v>
      </c>
      <c r="AO43" s="24">
        <f t="shared" si="5"/>
        <v>0.3333333333333333</v>
      </c>
      <c r="AP43" s="114">
        <f t="shared" si="6"/>
        <v>549.3333333333334</v>
      </c>
      <c r="AQ43" s="114">
        <f t="shared" si="3"/>
        <v>6</v>
      </c>
    </row>
    <row r="44" spans="1:43" ht="12.75">
      <c r="A44" s="17">
        <v>41</v>
      </c>
      <c r="B44" s="17" t="s">
        <v>140</v>
      </c>
      <c r="C44" s="17" t="s">
        <v>23</v>
      </c>
      <c r="D44" s="20" t="s">
        <v>136</v>
      </c>
      <c r="E44" s="20">
        <v>30</v>
      </c>
      <c r="F44" s="113">
        <v>7.5</v>
      </c>
      <c r="G44" s="20">
        <v>0</v>
      </c>
      <c r="H44" s="20"/>
      <c r="I44" s="20"/>
      <c r="J44" s="113"/>
      <c r="K44" s="20"/>
      <c r="L44" s="20" t="s">
        <v>136</v>
      </c>
      <c r="M44" s="20">
        <v>66</v>
      </c>
      <c r="N44" s="113">
        <v>13.2</v>
      </c>
      <c r="O44" s="20">
        <v>0</v>
      </c>
      <c r="P44" s="20"/>
      <c r="Q44" s="20"/>
      <c r="R44" s="113"/>
      <c r="S44" s="20"/>
      <c r="T44" s="20" t="s">
        <v>136</v>
      </c>
      <c r="U44" s="20">
        <v>82</v>
      </c>
      <c r="V44" s="113">
        <v>16.4</v>
      </c>
      <c r="W44" s="20">
        <v>0</v>
      </c>
      <c r="X44" s="20"/>
      <c r="Y44" s="20"/>
      <c r="Z44" s="113"/>
      <c r="AA44" s="20"/>
      <c r="AB44" s="17"/>
      <c r="AC44" s="20"/>
      <c r="AD44" s="24"/>
      <c r="AE44" s="20"/>
      <c r="AF44" s="17"/>
      <c r="AG44" s="20"/>
      <c r="AH44" s="24"/>
      <c r="AI44" s="20"/>
      <c r="AJ44" s="114">
        <v>178</v>
      </c>
      <c r="AK44" s="137">
        <v>12.714285714285714</v>
      </c>
      <c r="AL44" s="114">
        <v>0</v>
      </c>
      <c r="AM44" s="113">
        <v>0</v>
      </c>
      <c r="AN44" s="24">
        <f t="shared" si="4"/>
        <v>59.333333333333336</v>
      </c>
      <c r="AO44" s="24">
        <f t="shared" si="5"/>
        <v>0</v>
      </c>
      <c r="AP44" s="114">
        <f t="shared" si="6"/>
        <v>474.6666666666667</v>
      </c>
      <c r="AQ44" s="114">
        <f t="shared" si="3"/>
        <v>28</v>
      </c>
    </row>
    <row r="45" spans="1:43" ht="12.75">
      <c r="A45" s="17">
        <v>42</v>
      </c>
      <c r="B45" s="17" t="s">
        <v>286</v>
      </c>
      <c r="C45" s="17" t="s">
        <v>287</v>
      </c>
      <c r="D45" s="20"/>
      <c r="E45" s="20"/>
      <c r="F45" s="113"/>
      <c r="G45" s="20"/>
      <c r="H45" s="20"/>
      <c r="I45" s="20"/>
      <c r="J45" s="113"/>
      <c r="K45" s="20"/>
      <c r="L45" s="20"/>
      <c r="M45" s="20"/>
      <c r="N45" s="113"/>
      <c r="O45" s="20"/>
      <c r="P45" s="20"/>
      <c r="Q45" s="20"/>
      <c r="R45" s="113"/>
      <c r="S45" s="20"/>
      <c r="T45" s="20" t="s">
        <v>96</v>
      </c>
      <c r="U45" s="20">
        <v>42</v>
      </c>
      <c r="V45" s="113">
        <v>8.4</v>
      </c>
      <c r="W45" s="20">
        <v>0</v>
      </c>
      <c r="X45" s="20" t="s">
        <v>96</v>
      </c>
      <c r="Y45" s="20">
        <v>40</v>
      </c>
      <c r="Z45" s="113">
        <v>5</v>
      </c>
      <c r="AA45" s="20">
        <v>0</v>
      </c>
      <c r="AB45" s="20" t="s">
        <v>95</v>
      </c>
      <c r="AC45" s="20">
        <v>89</v>
      </c>
      <c r="AD45" s="113">
        <v>14.833333333333334</v>
      </c>
      <c r="AE45" s="20">
        <v>0</v>
      </c>
      <c r="AF45" s="17"/>
      <c r="AG45" s="17"/>
      <c r="AH45" s="17"/>
      <c r="AI45" s="17"/>
      <c r="AJ45" s="114">
        <v>171</v>
      </c>
      <c r="AK45" s="137">
        <v>9</v>
      </c>
      <c r="AL45" s="114">
        <v>0</v>
      </c>
      <c r="AM45" s="113">
        <v>0</v>
      </c>
      <c r="AN45" s="24">
        <f t="shared" si="4"/>
        <v>57</v>
      </c>
      <c r="AO45" s="24">
        <f t="shared" si="5"/>
        <v>0</v>
      </c>
      <c r="AP45" s="114">
        <f t="shared" si="6"/>
        <v>456</v>
      </c>
      <c r="AQ45" s="114">
        <f t="shared" si="3"/>
        <v>7</v>
      </c>
    </row>
    <row r="46" spans="1:43" ht="12.75">
      <c r="A46" s="17">
        <v>43</v>
      </c>
      <c r="B46" s="17" t="s">
        <v>244</v>
      </c>
      <c r="C46" s="17" t="s">
        <v>271</v>
      </c>
      <c r="D46" s="20"/>
      <c r="E46" s="20"/>
      <c r="F46" s="113"/>
      <c r="G46" s="20"/>
      <c r="H46" s="20"/>
      <c r="I46" s="20"/>
      <c r="J46" s="113"/>
      <c r="K46" s="20"/>
      <c r="L46" s="20" t="s">
        <v>204</v>
      </c>
      <c r="M46" s="20">
        <v>170</v>
      </c>
      <c r="N46" s="113">
        <v>34</v>
      </c>
      <c r="O46" s="20">
        <v>1</v>
      </c>
      <c r="P46" s="20"/>
      <c r="Q46" s="20"/>
      <c r="R46" s="113"/>
      <c r="S46" s="20"/>
      <c r="T46" s="20"/>
      <c r="U46" s="20"/>
      <c r="V46" s="113"/>
      <c r="W46" s="20"/>
      <c r="X46" s="20"/>
      <c r="Y46" s="20"/>
      <c r="Z46" s="113"/>
      <c r="AA46" s="20"/>
      <c r="AB46" s="17"/>
      <c r="AC46" s="17"/>
      <c r="AD46" s="17"/>
      <c r="AE46" s="17"/>
      <c r="AF46" s="17"/>
      <c r="AG46" s="17"/>
      <c r="AH46" s="17"/>
      <c r="AI46" s="17"/>
      <c r="AJ46" s="114">
        <v>170</v>
      </c>
      <c r="AK46" s="137">
        <v>34</v>
      </c>
      <c r="AL46" s="114">
        <v>1</v>
      </c>
      <c r="AM46" s="113">
        <v>0.2</v>
      </c>
      <c r="AN46" s="24">
        <f t="shared" si="4"/>
        <v>170</v>
      </c>
      <c r="AO46" s="24">
        <f t="shared" si="5"/>
        <v>1</v>
      </c>
      <c r="AP46" s="114">
        <f t="shared" si="6"/>
        <v>1360</v>
      </c>
      <c r="AQ46" s="114">
        <f t="shared" si="3"/>
        <v>1</v>
      </c>
    </row>
    <row r="47" spans="1:43" ht="12.75">
      <c r="A47" s="17">
        <v>44</v>
      </c>
      <c r="B47" s="17" t="s">
        <v>233</v>
      </c>
      <c r="C47" s="17" t="s">
        <v>232</v>
      </c>
      <c r="D47" s="20"/>
      <c r="E47" s="20"/>
      <c r="F47" s="113"/>
      <c r="G47" s="20"/>
      <c r="H47" s="20"/>
      <c r="I47" s="20"/>
      <c r="J47" s="113"/>
      <c r="K47" s="20"/>
      <c r="L47" s="20" t="s">
        <v>207</v>
      </c>
      <c r="M47" s="20">
        <v>166</v>
      </c>
      <c r="N47" s="113">
        <v>41.5</v>
      </c>
      <c r="O47" s="20">
        <v>1</v>
      </c>
      <c r="P47" s="20"/>
      <c r="Q47" s="20"/>
      <c r="R47" s="113"/>
      <c r="S47" s="20"/>
      <c r="T47" s="20"/>
      <c r="U47" s="20"/>
      <c r="V47" s="113"/>
      <c r="W47" s="20"/>
      <c r="X47" s="20"/>
      <c r="Y47" s="20"/>
      <c r="Z47" s="113"/>
      <c r="AA47" s="20"/>
      <c r="AB47" s="17"/>
      <c r="AC47" s="17"/>
      <c r="AD47" s="17"/>
      <c r="AE47" s="17"/>
      <c r="AF47" s="17"/>
      <c r="AG47" s="17"/>
      <c r="AH47" s="17"/>
      <c r="AI47" s="17"/>
      <c r="AJ47" s="114">
        <v>166</v>
      </c>
      <c r="AK47" s="137">
        <v>41.5</v>
      </c>
      <c r="AL47" s="114">
        <v>1</v>
      </c>
      <c r="AM47" s="113">
        <v>0.25</v>
      </c>
      <c r="AN47" s="24">
        <f t="shared" si="4"/>
        <v>166</v>
      </c>
      <c r="AO47" s="24">
        <f t="shared" si="5"/>
        <v>1</v>
      </c>
      <c r="AP47" s="114">
        <f t="shared" si="6"/>
        <v>1328</v>
      </c>
      <c r="AQ47" s="114">
        <f t="shared" si="3"/>
        <v>4</v>
      </c>
    </row>
    <row r="48" spans="1:43" ht="12.75">
      <c r="A48" s="17">
        <v>45</v>
      </c>
      <c r="B48" s="17" t="s">
        <v>188</v>
      </c>
      <c r="C48" s="17" t="s">
        <v>87</v>
      </c>
      <c r="D48" s="20"/>
      <c r="E48" s="20"/>
      <c r="F48" s="113"/>
      <c r="G48" s="20"/>
      <c r="H48" s="20" t="s">
        <v>88</v>
      </c>
      <c r="I48" s="20">
        <v>29</v>
      </c>
      <c r="J48" s="113">
        <v>3.625</v>
      </c>
      <c r="K48" s="20">
        <v>0</v>
      </c>
      <c r="L48" s="20"/>
      <c r="M48" s="20"/>
      <c r="N48" s="113"/>
      <c r="O48" s="20"/>
      <c r="P48" s="20" t="s">
        <v>273</v>
      </c>
      <c r="Q48" s="20">
        <v>54</v>
      </c>
      <c r="R48" s="113">
        <v>18</v>
      </c>
      <c r="S48" s="20">
        <v>0</v>
      </c>
      <c r="T48" s="20" t="s">
        <v>273</v>
      </c>
      <c r="U48" s="20">
        <v>55</v>
      </c>
      <c r="V48" s="113">
        <v>11</v>
      </c>
      <c r="W48" s="20">
        <v>0</v>
      </c>
      <c r="X48" s="20"/>
      <c r="Y48" s="20"/>
      <c r="Z48" s="113"/>
      <c r="AA48" s="20"/>
      <c r="AB48" s="17"/>
      <c r="AC48" s="17"/>
      <c r="AD48" s="17"/>
      <c r="AE48" s="17"/>
      <c r="AF48" s="20" t="s">
        <v>96</v>
      </c>
      <c r="AG48" s="20">
        <v>26</v>
      </c>
      <c r="AH48" s="113">
        <v>6.5</v>
      </c>
      <c r="AI48" s="20">
        <v>0</v>
      </c>
      <c r="AJ48" s="114">
        <v>164</v>
      </c>
      <c r="AK48" s="137">
        <v>8.2</v>
      </c>
      <c r="AL48" s="114">
        <v>0</v>
      </c>
      <c r="AM48" s="113">
        <v>0</v>
      </c>
      <c r="AN48" s="24">
        <f t="shared" si="4"/>
        <v>41</v>
      </c>
      <c r="AO48" s="24">
        <f t="shared" si="5"/>
        <v>0</v>
      </c>
      <c r="AP48" s="114">
        <f t="shared" si="6"/>
        <v>328</v>
      </c>
      <c r="AQ48" s="114">
        <f t="shared" si="3"/>
        <v>2</v>
      </c>
    </row>
    <row r="49" spans="1:43" ht="12.75">
      <c r="A49" s="17">
        <v>46</v>
      </c>
      <c r="B49" s="17" t="s">
        <v>234</v>
      </c>
      <c r="C49" s="17" t="s">
        <v>303</v>
      </c>
      <c r="D49" s="20"/>
      <c r="E49" s="20"/>
      <c r="F49" s="113"/>
      <c r="G49" s="20"/>
      <c r="H49" s="20"/>
      <c r="I49" s="20"/>
      <c r="J49" s="113"/>
      <c r="K49" s="20"/>
      <c r="L49" s="20"/>
      <c r="M49" s="20"/>
      <c r="N49" s="113"/>
      <c r="O49" s="20"/>
      <c r="P49" s="20"/>
      <c r="Q49" s="20"/>
      <c r="R49" s="113"/>
      <c r="S49" s="20"/>
      <c r="T49" s="20"/>
      <c r="U49" s="20"/>
      <c r="V49" s="113"/>
      <c r="W49" s="20"/>
      <c r="X49" s="20"/>
      <c r="Y49" s="20"/>
      <c r="Z49" s="113"/>
      <c r="AA49" s="20"/>
      <c r="AB49" s="20" t="s">
        <v>133</v>
      </c>
      <c r="AC49" s="20">
        <v>158</v>
      </c>
      <c r="AD49" s="113">
        <v>26.333333333333332</v>
      </c>
      <c r="AE49" s="20">
        <v>1</v>
      </c>
      <c r="AF49" s="17"/>
      <c r="AG49" s="17"/>
      <c r="AH49" s="17"/>
      <c r="AI49" s="17"/>
      <c r="AJ49" s="114">
        <v>158</v>
      </c>
      <c r="AK49" s="137">
        <v>26.333333333333332</v>
      </c>
      <c r="AL49" s="114">
        <v>1</v>
      </c>
      <c r="AM49" s="113">
        <v>0.16666666666666666</v>
      </c>
      <c r="AN49" s="24">
        <f t="shared" si="4"/>
        <v>158</v>
      </c>
      <c r="AO49" s="24">
        <f t="shared" si="5"/>
        <v>1</v>
      </c>
      <c r="AP49" s="114">
        <f t="shared" si="6"/>
        <v>1264</v>
      </c>
      <c r="AQ49" s="114">
        <f t="shared" si="3"/>
        <v>6</v>
      </c>
    </row>
    <row r="50" spans="1:43" ht="12.75">
      <c r="A50" s="17">
        <v>47</v>
      </c>
      <c r="B50" s="17" t="s">
        <v>259</v>
      </c>
      <c r="C50" s="17" t="s">
        <v>260</v>
      </c>
      <c r="D50" s="20"/>
      <c r="E50" s="20"/>
      <c r="F50" s="113"/>
      <c r="G50" s="20"/>
      <c r="H50" s="20"/>
      <c r="I50" s="20"/>
      <c r="J50" s="113"/>
      <c r="K50" s="20"/>
      <c r="L50" s="20" t="s">
        <v>208</v>
      </c>
      <c r="M50" s="20">
        <v>114</v>
      </c>
      <c r="N50" s="113">
        <v>22.8</v>
      </c>
      <c r="O50" s="20">
        <v>0</v>
      </c>
      <c r="P50" s="20"/>
      <c r="Q50" s="20"/>
      <c r="R50" s="113"/>
      <c r="S50" s="20"/>
      <c r="T50" s="20"/>
      <c r="U50" s="20"/>
      <c r="V50" s="113"/>
      <c r="W50" s="20"/>
      <c r="X50" s="20" t="s">
        <v>204</v>
      </c>
      <c r="Y50" s="20">
        <v>39</v>
      </c>
      <c r="Z50" s="113">
        <v>9.75</v>
      </c>
      <c r="AA50" s="20">
        <v>0</v>
      </c>
      <c r="AB50" s="17"/>
      <c r="AC50" s="17"/>
      <c r="AD50" s="17"/>
      <c r="AE50" s="17"/>
      <c r="AF50" s="17"/>
      <c r="AG50" s="17"/>
      <c r="AH50" s="17"/>
      <c r="AI50" s="17"/>
      <c r="AJ50" s="114">
        <v>153</v>
      </c>
      <c r="AK50" s="137">
        <v>17</v>
      </c>
      <c r="AL50" s="114">
        <v>0</v>
      </c>
      <c r="AM50" s="113">
        <v>0</v>
      </c>
      <c r="AN50" s="24">
        <f t="shared" si="4"/>
        <v>76.5</v>
      </c>
      <c r="AO50" s="24">
        <f t="shared" si="5"/>
        <v>0</v>
      </c>
      <c r="AP50" s="114">
        <f t="shared" si="6"/>
        <v>612</v>
      </c>
      <c r="AQ50" s="114">
        <f t="shared" si="3"/>
        <v>5</v>
      </c>
    </row>
    <row r="51" spans="1:43" ht="12.75">
      <c r="A51" s="17">
        <v>48</v>
      </c>
      <c r="B51" s="17" t="s">
        <v>323</v>
      </c>
      <c r="C51" s="122" t="s">
        <v>324</v>
      </c>
      <c r="D51" s="20"/>
      <c r="E51" s="20"/>
      <c r="F51" s="113"/>
      <c r="G51" s="20"/>
      <c r="H51" s="20"/>
      <c r="I51" s="20"/>
      <c r="J51" s="113"/>
      <c r="K51" s="20"/>
      <c r="L51" s="20"/>
      <c r="M51" s="20"/>
      <c r="N51" s="113"/>
      <c r="O51" s="20"/>
      <c r="P51" s="20"/>
      <c r="Q51" s="20"/>
      <c r="R51" s="113"/>
      <c r="S51" s="20"/>
      <c r="T51" s="20"/>
      <c r="U51" s="20"/>
      <c r="V51" s="113"/>
      <c r="W51" s="20"/>
      <c r="X51" s="20"/>
      <c r="Y51" s="20"/>
      <c r="Z51" s="113"/>
      <c r="AA51" s="20"/>
      <c r="AB51" s="17"/>
      <c r="AC51" s="17"/>
      <c r="AD51" s="17"/>
      <c r="AE51" s="17"/>
      <c r="AF51" s="20" t="s">
        <v>312</v>
      </c>
      <c r="AG51" s="20">
        <v>141</v>
      </c>
      <c r="AH51" s="113">
        <v>35.25</v>
      </c>
      <c r="AI51" s="20">
        <v>0</v>
      </c>
      <c r="AJ51" s="114">
        <v>141</v>
      </c>
      <c r="AK51" s="137">
        <v>35.25</v>
      </c>
      <c r="AL51" s="114">
        <v>0</v>
      </c>
      <c r="AM51" s="113">
        <v>0</v>
      </c>
      <c r="AN51" s="24">
        <f t="shared" si="4"/>
        <v>141</v>
      </c>
      <c r="AO51" s="24">
        <f t="shared" si="5"/>
        <v>0</v>
      </c>
      <c r="AP51" s="114">
        <f t="shared" si="6"/>
        <v>1128</v>
      </c>
      <c r="AQ51" s="114">
        <f t="shared" si="3"/>
        <v>12</v>
      </c>
    </row>
    <row r="52" spans="1:43" ht="12.75">
      <c r="A52" s="17">
        <v>49</v>
      </c>
      <c r="B52" s="17" t="s">
        <v>189</v>
      </c>
      <c r="C52" s="17" t="s">
        <v>190</v>
      </c>
      <c r="D52" s="20"/>
      <c r="E52" s="20"/>
      <c r="F52" s="113"/>
      <c r="G52" s="20"/>
      <c r="H52" s="20" t="s">
        <v>103</v>
      </c>
      <c r="I52" s="20">
        <v>17</v>
      </c>
      <c r="J52" s="113">
        <v>4.25</v>
      </c>
      <c r="K52" s="20">
        <v>0</v>
      </c>
      <c r="L52" s="20"/>
      <c r="M52" s="20"/>
      <c r="N52" s="113"/>
      <c r="O52" s="20"/>
      <c r="P52" s="20" t="s">
        <v>103</v>
      </c>
      <c r="Q52" s="20">
        <v>42</v>
      </c>
      <c r="R52" s="113">
        <v>10.5</v>
      </c>
      <c r="S52" s="20">
        <v>0</v>
      </c>
      <c r="T52" s="20" t="s">
        <v>103</v>
      </c>
      <c r="U52" s="20">
        <v>22</v>
      </c>
      <c r="V52" s="113">
        <v>5.5</v>
      </c>
      <c r="W52" s="20">
        <v>0</v>
      </c>
      <c r="X52" s="20"/>
      <c r="Y52" s="20"/>
      <c r="Z52" s="113"/>
      <c r="AA52" s="20"/>
      <c r="AB52" s="20" t="s">
        <v>103</v>
      </c>
      <c r="AC52" s="20">
        <v>31</v>
      </c>
      <c r="AD52" s="113">
        <v>5.166666666666667</v>
      </c>
      <c r="AE52" s="20">
        <v>0</v>
      </c>
      <c r="AF52" s="20" t="s">
        <v>103</v>
      </c>
      <c r="AG52" s="20">
        <v>19</v>
      </c>
      <c r="AH52" s="113">
        <v>4.75</v>
      </c>
      <c r="AI52" s="20">
        <v>0</v>
      </c>
      <c r="AJ52" s="114">
        <v>131</v>
      </c>
      <c r="AK52" s="137">
        <v>5.954545454545454</v>
      </c>
      <c r="AL52" s="114">
        <v>0</v>
      </c>
      <c r="AM52" s="113">
        <v>0</v>
      </c>
      <c r="AN52" s="24">
        <f t="shared" si="4"/>
        <v>26.2</v>
      </c>
      <c r="AO52" s="24">
        <f t="shared" si="5"/>
        <v>0</v>
      </c>
      <c r="AP52" s="114">
        <f t="shared" si="6"/>
        <v>209.6</v>
      </c>
      <c r="AQ52" s="114">
        <f t="shared" si="3"/>
        <v>10</v>
      </c>
    </row>
    <row r="53" spans="1:43" ht="12.75">
      <c r="A53" s="17">
        <v>50</v>
      </c>
      <c r="B53" s="17" t="s">
        <v>135</v>
      </c>
      <c r="C53" s="17" t="s">
        <v>23</v>
      </c>
      <c r="D53" s="20" t="s">
        <v>136</v>
      </c>
      <c r="E53" s="20">
        <v>14</v>
      </c>
      <c r="F53" s="113">
        <v>3.5</v>
      </c>
      <c r="G53" s="20">
        <v>0</v>
      </c>
      <c r="H53" s="20"/>
      <c r="I53" s="20"/>
      <c r="J53" s="113"/>
      <c r="K53" s="20"/>
      <c r="L53" s="20" t="s">
        <v>136</v>
      </c>
      <c r="M53" s="20">
        <v>115</v>
      </c>
      <c r="N53" s="113">
        <v>23</v>
      </c>
      <c r="O53" s="20">
        <v>1</v>
      </c>
      <c r="P53" s="20"/>
      <c r="Q53" s="20"/>
      <c r="R53" s="113"/>
      <c r="S53" s="20"/>
      <c r="T53" s="20"/>
      <c r="U53" s="20"/>
      <c r="V53" s="113"/>
      <c r="W53" s="20"/>
      <c r="X53" s="20"/>
      <c r="Y53" s="20"/>
      <c r="Z53" s="113"/>
      <c r="AA53" s="20"/>
      <c r="AB53" s="17"/>
      <c r="AC53" s="20"/>
      <c r="AD53" s="24"/>
      <c r="AE53" s="20"/>
      <c r="AF53" s="17"/>
      <c r="AG53" s="20"/>
      <c r="AH53" s="24"/>
      <c r="AI53" s="20"/>
      <c r="AJ53" s="114">
        <v>129</v>
      </c>
      <c r="AK53" s="137">
        <v>14.333333333333334</v>
      </c>
      <c r="AL53" s="114">
        <v>1</v>
      </c>
      <c r="AM53" s="113">
        <v>0.1111111111111111</v>
      </c>
      <c r="AN53" s="24">
        <f t="shared" si="4"/>
        <v>64.5</v>
      </c>
      <c r="AO53" s="24">
        <f t="shared" si="5"/>
        <v>0.5</v>
      </c>
      <c r="AP53" s="114">
        <f t="shared" si="6"/>
        <v>516</v>
      </c>
      <c r="AQ53" s="114">
        <f t="shared" si="3"/>
        <v>2</v>
      </c>
    </row>
    <row r="54" spans="1:43" ht="12.75">
      <c r="A54" s="17">
        <v>51</v>
      </c>
      <c r="B54" s="17" t="s">
        <v>294</v>
      </c>
      <c r="C54" s="17" t="s">
        <v>295</v>
      </c>
      <c r="D54" s="20"/>
      <c r="E54" s="20"/>
      <c r="F54" s="113"/>
      <c r="G54" s="20"/>
      <c r="H54" s="20"/>
      <c r="I54" s="20"/>
      <c r="J54" s="113"/>
      <c r="K54" s="20"/>
      <c r="L54" s="20"/>
      <c r="M54" s="20"/>
      <c r="N54" s="113"/>
      <c r="O54" s="20"/>
      <c r="P54" s="20"/>
      <c r="Q54" s="20"/>
      <c r="R54" s="113"/>
      <c r="S54" s="20"/>
      <c r="T54" s="20"/>
      <c r="U54" s="20"/>
      <c r="V54" s="113"/>
      <c r="W54" s="20"/>
      <c r="X54" s="20" t="s">
        <v>296</v>
      </c>
      <c r="Y54" s="20">
        <v>120</v>
      </c>
      <c r="Z54" s="113">
        <v>30</v>
      </c>
      <c r="AA54" s="20">
        <v>1</v>
      </c>
      <c r="AB54" s="17"/>
      <c r="AC54" s="17"/>
      <c r="AD54" s="17"/>
      <c r="AE54" s="17"/>
      <c r="AF54" s="17"/>
      <c r="AG54" s="17"/>
      <c r="AH54" s="17"/>
      <c r="AI54" s="17"/>
      <c r="AJ54" s="114">
        <v>120</v>
      </c>
      <c r="AK54" s="137">
        <v>30</v>
      </c>
      <c r="AL54" s="114">
        <v>1</v>
      </c>
      <c r="AM54" s="113">
        <v>0.25</v>
      </c>
      <c r="AN54" s="24">
        <f t="shared" si="4"/>
        <v>120</v>
      </c>
      <c r="AO54" s="24">
        <f t="shared" si="5"/>
        <v>1</v>
      </c>
      <c r="AP54" s="114">
        <f t="shared" si="6"/>
        <v>960</v>
      </c>
      <c r="AQ54" s="114">
        <f t="shared" si="3"/>
        <v>9</v>
      </c>
    </row>
    <row r="55" spans="1:43" ht="12.75">
      <c r="A55" s="17">
        <v>52</v>
      </c>
      <c r="B55" s="17" t="s">
        <v>277</v>
      </c>
      <c r="C55" s="17" t="s">
        <v>127</v>
      </c>
      <c r="D55" s="20"/>
      <c r="E55" s="20"/>
      <c r="F55" s="113"/>
      <c r="G55" s="20"/>
      <c r="H55" s="20"/>
      <c r="I55" s="20"/>
      <c r="J55" s="113"/>
      <c r="K55" s="20"/>
      <c r="L55" s="20"/>
      <c r="M55" s="20"/>
      <c r="N55" s="113"/>
      <c r="O55" s="20"/>
      <c r="P55" s="20" t="s">
        <v>112</v>
      </c>
      <c r="Q55" s="20">
        <v>0</v>
      </c>
      <c r="R55" s="113">
        <v>0</v>
      </c>
      <c r="S55" s="20">
        <v>0</v>
      </c>
      <c r="T55" s="20"/>
      <c r="U55" s="20"/>
      <c r="V55" s="113"/>
      <c r="W55" s="20"/>
      <c r="X55" s="20"/>
      <c r="Y55" s="20"/>
      <c r="Z55" s="113"/>
      <c r="AA55" s="20"/>
      <c r="AB55" s="17"/>
      <c r="AC55" s="17"/>
      <c r="AD55" s="17"/>
      <c r="AE55" s="17"/>
      <c r="AF55" s="20" t="s">
        <v>308</v>
      </c>
      <c r="AG55" s="20">
        <v>115</v>
      </c>
      <c r="AH55" s="113">
        <v>28.75</v>
      </c>
      <c r="AI55" s="20">
        <v>1</v>
      </c>
      <c r="AJ55" s="114">
        <v>115</v>
      </c>
      <c r="AK55" s="137">
        <v>10.454545454545455</v>
      </c>
      <c r="AL55" s="114">
        <v>1</v>
      </c>
      <c r="AM55" s="113">
        <v>0.09090909090909091</v>
      </c>
      <c r="AN55" s="24">
        <f t="shared" si="4"/>
        <v>57.5</v>
      </c>
      <c r="AO55" s="24">
        <f t="shared" si="5"/>
        <v>0.5</v>
      </c>
      <c r="AP55" s="114">
        <f t="shared" si="6"/>
        <v>460</v>
      </c>
      <c r="AQ55" s="114">
        <f t="shared" si="3"/>
        <v>5</v>
      </c>
    </row>
    <row r="56" spans="1:43" ht="12.75">
      <c r="A56" s="17">
        <v>53</v>
      </c>
      <c r="B56" s="17" t="s">
        <v>321</v>
      </c>
      <c r="C56" s="122" t="s">
        <v>322</v>
      </c>
      <c r="D56" s="20"/>
      <c r="E56" s="20"/>
      <c r="F56" s="113"/>
      <c r="G56" s="20"/>
      <c r="H56" s="20"/>
      <c r="I56" s="20"/>
      <c r="J56" s="113"/>
      <c r="K56" s="20"/>
      <c r="L56" s="20"/>
      <c r="M56" s="20"/>
      <c r="N56" s="113"/>
      <c r="O56" s="20"/>
      <c r="P56" s="20"/>
      <c r="Q56" s="20"/>
      <c r="R56" s="113"/>
      <c r="S56" s="20"/>
      <c r="T56" s="20"/>
      <c r="U56" s="20"/>
      <c r="V56" s="113"/>
      <c r="W56" s="20"/>
      <c r="X56" s="20"/>
      <c r="Y56" s="20"/>
      <c r="Z56" s="113"/>
      <c r="AA56" s="20"/>
      <c r="AB56" s="17"/>
      <c r="AC56" s="17"/>
      <c r="AD56" s="17"/>
      <c r="AE56" s="17"/>
      <c r="AF56" s="20" t="s">
        <v>312</v>
      </c>
      <c r="AG56" s="20">
        <v>110</v>
      </c>
      <c r="AH56" s="113">
        <v>27.5</v>
      </c>
      <c r="AI56" s="20">
        <v>1</v>
      </c>
      <c r="AJ56" s="114">
        <v>110</v>
      </c>
      <c r="AK56" s="137">
        <v>27.5</v>
      </c>
      <c r="AL56" s="114">
        <v>1</v>
      </c>
      <c r="AM56" s="113">
        <v>0.25</v>
      </c>
      <c r="AN56" s="24">
        <f t="shared" si="4"/>
        <v>110</v>
      </c>
      <c r="AO56" s="24">
        <f t="shared" si="5"/>
        <v>1</v>
      </c>
      <c r="AP56" s="114">
        <f t="shared" si="6"/>
        <v>880</v>
      </c>
      <c r="AQ56" s="114">
        <f t="shared" si="3"/>
        <v>5</v>
      </c>
    </row>
    <row r="57" spans="1:43" ht="12.75">
      <c r="A57" s="17">
        <v>54</v>
      </c>
      <c r="B57" s="17" t="s">
        <v>261</v>
      </c>
      <c r="C57" s="17" t="s">
        <v>262</v>
      </c>
      <c r="D57" s="20"/>
      <c r="E57" s="20"/>
      <c r="F57" s="113"/>
      <c r="G57" s="20"/>
      <c r="H57" s="20"/>
      <c r="I57" s="20"/>
      <c r="J57" s="113"/>
      <c r="K57" s="20"/>
      <c r="L57" s="20" t="s">
        <v>208</v>
      </c>
      <c r="M57" s="20">
        <v>82</v>
      </c>
      <c r="N57" s="113">
        <v>16.4</v>
      </c>
      <c r="O57" s="20">
        <v>0</v>
      </c>
      <c r="P57" s="20"/>
      <c r="Q57" s="20"/>
      <c r="R57" s="113"/>
      <c r="S57" s="20"/>
      <c r="T57" s="20"/>
      <c r="U57" s="20"/>
      <c r="V57" s="113"/>
      <c r="W57" s="20"/>
      <c r="X57" s="20" t="s">
        <v>204</v>
      </c>
      <c r="Y57" s="20">
        <v>25</v>
      </c>
      <c r="Z57" s="113">
        <v>6.25</v>
      </c>
      <c r="AA57" s="20">
        <v>0</v>
      </c>
      <c r="AB57" s="17"/>
      <c r="AC57" s="17"/>
      <c r="AD57" s="17"/>
      <c r="AE57" s="17"/>
      <c r="AF57" s="17"/>
      <c r="AG57" s="17"/>
      <c r="AH57" s="17"/>
      <c r="AI57" s="17"/>
      <c r="AJ57" s="114">
        <v>107</v>
      </c>
      <c r="AK57" s="137">
        <v>11.88888888888889</v>
      </c>
      <c r="AL57" s="114">
        <v>0</v>
      </c>
      <c r="AM57" s="113">
        <v>0</v>
      </c>
      <c r="AN57" s="24">
        <f t="shared" si="4"/>
        <v>53.5</v>
      </c>
      <c r="AO57" s="24">
        <f t="shared" si="5"/>
        <v>0</v>
      </c>
      <c r="AP57" s="114">
        <f t="shared" si="6"/>
        <v>428</v>
      </c>
      <c r="AQ57" s="114">
        <f t="shared" si="3"/>
        <v>3</v>
      </c>
    </row>
    <row r="58" spans="1:43" ht="12.75">
      <c r="A58" s="17">
        <v>55</v>
      </c>
      <c r="B58" s="17" t="s">
        <v>115</v>
      </c>
      <c r="C58" s="17" t="s">
        <v>116</v>
      </c>
      <c r="D58" s="20" t="s">
        <v>103</v>
      </c>
      <c r="E58" s="20">
        <v>51</v>
      </c>
      <c r="F58" s="113">
        <v>12.75</v>
      </c>
      <c r="G58" s="20">
        <v>0</v>
      </c>
      <c r="H58" s="20"/>
      <c r="I58" s="20"/>
      <c r="J58" s="113"/>
      <c r="K58" s="20"/>
      <c r="L58" s="20"/>
      <c r="M58" s="20"/>
      <c r="N58" s="113"/>
      <c r="O58" s="20"/>
      <c r="P58" s="20" t="s">
        <v>273</v>
      </c>
      <c r="Q58" s="20">
        <v>20</v>
      </c>
      <c r="R58" s="113">
        <v>6.666666666666667</v>
      </c>
      <c r="S58" s="20">
        <v>0</v>
      </c>
      <c r="T58" s="20"/>
      <c r="U58" s="20"/>
      <c r="V58" s="113"/>
      <c r="W58" s="20"/>
      <c r="X58" s="20" t="s">
        <v>290</v>
      </c>
      <c r="Y58" s="20">
        <v>36</v>
      </c>
      <c r="Z58" s="113">
        <v>9</v>
      </c>
      <c r="AA58" s="20">
        <v>0</v>
      </c>
      <c r="AB58" s="17"/>
      <c r="AC58" s="20"/>
      <c r="AD58" s="24"/>
      <c r="AE58" s="20"/>
      <c r="AF58" s="17"/>
      <c r="AG58" s="20"/>
      <c r="AH58" s="24"/>
      <c r="AI58" s="20"/>
      <c r="AJ58" s="114">
        <v>107</v>
      </c>
      <c r="AK58" s="137">
        <v>9.727272727272727</v>
      </c>
      <c r="AL58" s="114">
        <v>0</v>
      </c>
      <c r="AM58" s="113">
        <v>0</v>
      </c>
      <c r="AN58" s="24">
        <f t="shared" si="4"/>
        <v>35.666666666666664</v>
      </c>
      <c r="AO58" s="24">
        <f t="shared" si="5"/>
        <v>0</v>
      </c>
      <c r="AP58" s="114">
        <f t="shared" si="6"/>
        <v>285.3333333333333</v>
      </c>
      <c r="AQ58" s="114">
        <f t="shared" si="3"/>
        <v>0</v>
      </c>
    </row>
    <row r="59" spans="1:43" ht="12.75">
      <c r="A59" s="17">
        <v>56</v>
      </c>
      <c r="B59" s="17" t="s">
        <v>104</v>
      </c>
      <c r="C59" s="17" t="s">
        <v>298</v>
      </c>
      <c r="D59" s="20"/>
      <c r="E59" s="20"/>
      <c r="F59" s="113"/>
      <c r="G59" s="20"/>
      <c r="H59" s="20"/>
      <c r="I59" s="20"/>
      <c r="J59" s="113"/>
      <c r="K59" s="20"/>
      <c r="L59" s="20"/>
      <c r="M59" s="20"/>
      <c r="N59" s="113"/>
      <c r="O59" s="20"/>
      <c r="P59" s="20"/>
      <c r="Q59" s="20"/>
      <c r="R59" s="113"/>
      <c r="S59" s="20"/>
      <c r="T59" s="20"/>
      <c r="U59" s="20"/>
      <c r="V59" s="113"/>
      <c r="W59" s="20"/>
      <c r="X59" s="20" t="s">
        <v>296</v>
      </c>
      <c r="Y59" s="20">
        <v>105</v>
      </c>
      <c r="Z59" s="113">
        <v>26.25</v>
      </c>
      <c r="AA59" s="20">
        <v>1</v>
      </c>
      <c r="AB59" s="20" t="s">
        <v>96</v>
      </c>
      <c r="AC59" s="20">
        <v>0</v>
      </c>
      <c r="AD59" s="113">
        <v>0</v>
      </c>
      <c r="AE59" s="20">
        <v>0</v>
      </c>
      <c r="AF59" s="17"/>
      <c r="AG59" s="17"/>
      <c r="AH59" s="17"/>
      <c r="AI59" s="17"/>
      <c r="AJ59" s="114">
        <v>105</v>
      </c>
      <c r="AK59" s="137">
        <v>10.5</v>
      </c>
      <c r="AL59" s="114">
        <v>1</v>
      </c>
      <c r="AM59" s="113">
        <v>0.1</v>
      </c>
      <c r="AN59" s="24">
        <f t="shared" si="4"/>
        <v>52.5</v>
      </c>
      <c r="AO59" s="24">
        <f t="shared" si="5"/>
        <v>0.5</v>
      </c>
      <c r="AP59" s="114">
        <f t="shared" si="6"/>
        <v>420</v>
      </c>
      <c r="AQ59" s="114">
        <f t="shared" si="3"/>
        <v>2</v>
      </c>
    </row>
    <row r="60" spans="1:43" ht="12.75">
      <c r="A60" s="17">
        <v>57</v>
      </c>
      <c r="B60" s="17" t="s">
        <v>328</v>
      </c>
      <c r="C60" s="17" t="s">
        <v>329</v>
      </c>
      <c r="D60" s="20"/>
      <c r="E60" s="20"/>
      <c r="F60" s="113"/>
      <c r="G60" s="20"/>
      <c r="H60" s="20"/>
      <c r="I60" s="20"/>
      <c r="J60" s="113"/>
      <c r="K60" s="20"/>
      <c r="L60" s="20"/>
      <c r="M60" s="20"/>
      <c r="N60" s="113"/>
      <c r="O60" s="20"/>
      <c r="P60" s="20"/>
      <c r="Q60" s="20"/>
      <c r="R60" s="113"/>
      <c r="S60" s="20"/>
      <c r="T60" s="20"/>
      <c r="U60" s="20"/>
      <c r="V60" s="113"/>
      <c r="W60" s="20"/>
      <c r="X60" s="20"/>
      <c r="Y60" s="20"/>
      <c r="Z60" s="113"/>
      <c r="AA60" s="20"/>
      <c r="AB60" s="20"/>
      <c r="AC60" s="20"/>
      <c r="AD60" s="113"/>
      <c r="AE60" s="20"/>
      <c r="AF60" s="20" t="s">
        <v>308</v>
      </c>
      <c r="AG60" s="20">
        <v>103</v>
      </c>
      <c r="AH60" s="113">
        <v>25.75</v>
      </c>
      <c r="AI60" s="20">
        <v>1</v>
      </c>
      <c r="AJ60" s="114">
        <v>103</v>
      </c>
      <c r="AK60" s="137">
        <v>25.75</v>
      </c>
      <c r="AL60" s="114">
        <v>1</v>
      </c>
      <c r="AM60" s="113">
        <v>0.25</v>
      </c>
      <c r="AN60" s="24">
        <f t="shared" si="4"/>
        <v>103</v>
      </c>
      <c r="AO60" s="24">
        <f t="shared" si="5"/>
        <v>1</v>
      </c>
      <c r="AP60" s="114">
        <f t="shared" si="6"/>
        <v>824</v>
      </c>
      <c r="AQ60" s="114">
        <f t="shared" si="3"/>
        <v>2</v>
      </c>
    </row>
    <row r="61" spans="1:43" ht="12.75">
      <c r="A61" s="17">
        <v>58</v>
      </c>
      <c r="B61" s="17" t="s">
        <v>317</v>
      </c>
      <c r="C61" s="17" t="s">
        <v>318</v>
      </c>
      <c r="D61" s="20"/>
      <c r="E61" s="20"/>
      <c r="F61" s="113"/>
      <c r="G61" s="20"/>
      <c r="H61" s="20"/>
      <c r="I61" s="20"/>
      <c r="J61" s="113"/>
      <c r="K61" s="20"/>
      <c r="L61" s="20"/>
      <c r="M61" s="20"/>
      <c r="N61" s="113"/>
      <c r="O61" s="20"/>
      <c r="P61" s="20"/>
      <c r="Q61" s="20"/>
      <c r="R61" s="113"/>
      <c r="S61" s="20"/>
      <c r="T61" s="20"/>
      <c r="U61" s="20"/>
      <c r="V61" s="113"/>
      <c r="W61" s="20"/>
      <c r="X61" s="20"/>
      <c r="Y61" s="20"/>
      <c r="Z61" s="113"/>
      <c r="AA61" s="20"/>
      <c r="AB61" s="17"/>
      <c r="AC61" s="17"/>
      <c r="AD61" s="17"/>
      <c r="AE61" s="17"/>
      <c r="AF61" s="20" t="s">
        <v>311</v>
      </c>
      <c r="AG61" s="20">
        <v>94</v>
      </c>
      <c r="AH61" s="113">
        <v>23.5</v>
      </c>
      <c r="AI61" s="20">
        <v>1</v>
      </c>
      <c r="AJ61" s="114">
        <v>94</v>
      </c>
      <c r="AK61" s="137">
        <v>23.5</v>
      </c>
      <c r="AL61" s="114">
        <v>1</v>
      </c>
      <c r="AM61" s="113">
        <v>0.25</v>
      </c>
      <c r="AN61" s="24">
        <f t="shared" si="4"/>
        <v>94</v>
      </c>
      <c r="AO61" s="24">
        <f t="shared" si="5"/>
        <v>1</v>
      </c>
      <c r="AP61" s="114">
        <f t="shared" si="6"/>
        <v>752</v>
      </c>
      <c r="AQ61" s="114">
        <f t="shared" si="3"/>
        <v>9</v>
      </c>
    </row>
    <row r="62" spans="1:43" ht="12.75">
      <c r="A62" s="17">
        <v>59</v>
      </c>
      <c r="B62" s="17" t="s">
        <v>315</v>
      </c>
      <c r="C62" s="17" t="s">
        <v>316</v>
      </c>
      <c r="D62" s="20"/>
      <c r="E62" s="20"/>
      <c r="F62" s="113"/>
      <c r="G62" s="20"/>
      <c r="H62" s="20"/>
      <c r="I62" s="20"/>
      <c r="J62" s="113"/>
      <c r="K62" s="20"/>
      <c r="L62" s="20"/>
      <c r="M62" s="20"/>
      <c r="N62" s="113"/>
      <c r="O62" s="20"/>
      <c r="P62" s="20"/>
      <c r="Q62" s="20"/>
      <c r="R62" s="113"/>
      <c r="S62" s="20"/>
      <c r="T62" s="20"/>
      <c r="U62" s="20"/>
      <c r="V62" s="113"/>
      <c r="W62" s="20"/>
      <c r="X62" s="20"/>
      <c r="Y62" s="20"/>
      <c r="Z62" s="113"/>
      <c r="AA62" s="20"/>
      <c r="AB62" s="17"/>
      <c r="AC62" s="17"/>
      <c r="AD62" s="17"/>
      <c r="AE62" s="17"/>
      <c r="AF62" s="20" t="s">
        <v>311</v>
      </c>
      <c r="AG62" s="20">
        <v>92</v>
      </c>
      <c r="AH62" s="113">
        <v>23</v>
      </c>
      <c r="AI62" s="20">
        <v>0</v>
      </c>
      <c r="AJ62" s="114">
        <v>92</v>
      </c>
      <c r="AK62" s="137">
        <v>23</v>
      </c>
      <c r="AL62" s="114">
        <v>0</v>
      </c>
      <c r="AM62" s="113">
        <v>0</v>
      </c>
      <c r="AN62" s="24">
        <f t="shared" si="4"/>
        <v>92</v>
      </c>
      <c r="AO62" s="24">
        <f t="shared" si="5"/>
        <v>0</v>
      </c>
      <c r="AP62" s="114">
        <f t="shared" si="6"/>
        <v>736</v>
      </c>
      <c r="AQ62" s="114">
        <f t="shared" si="3"/>
        <v>2</v>
      </c>
    </row>
    <row r="63" spans="1:43" ht="12.75">
      <c r="A63" s="17">
        <v>60</v>
      </c>
      <c r="B63" s="17" t="s">
        <v>237</v>
      </c>
      <c r="C63" s="17" t="s">
        <v>229</v>
      </c>
      <c r="D63" s="20"/>
      <c r="E63" s="20"/>
      <c r="F63" s="113"/>
      <c r="G63" s="20"/>
      <c r="H63" s="20"/>
      <c r="I63" s="20"/>
      <c r="J63" s="113"/>
      <c r="K63" s="20"/>
      <c r="L63" s="20" t="s">
        <v>205</v>
      </c>
      <c r="M63" s="20">
        <v>91</v>
      </c>
      <c r="N63" s="113">
        <v>22.75</v>
      </c>
      <c r="O63" s="20">
        <v>1</v>
      </c>
      <c r="P63" s="20"/>
      <c r="Q63" s="20"/>
      <c r="R63" s="113"/>
      <c r="S63" s="20"/>
      <c r="T63" s="20"/>
      <c r="U63" s="20"/>
      <c r="V63" s="113"/>
      <c r="W63" s="20"/>
      <c r="X63" s="20"/>
      <c r="Y63" s="20"/>
      <c r="Z63" s="113"/>
      <c r="AA63" s="20"/>
      <c r="AB63" s="17"/>
      <c r="AC63" s="17"/>
      <c r="AD63" s="17"/>
      <c r="AE63" s="17"/>
      <c r="AF63" s="17"/>
      <c r="AG63" s="17"/>
      <c r="AH63" s="17"/>
      <c r="AI63" s="17"/>
      <c r="AJ63" s="114">
        <v>91</v>
      </c>
      <c r="AK63" s="137">
        <v>22.75</v>
      </c>
      <c r="AL63" s="114">
        <v>1</v>
      </c>
      <c r="AM63" s="113">
        <v>0.25</v>
      </c>
      <c r="AN63" s="24">
        <f t="shared" si="4"/>
        <v>91</v>
      </c>
      <c r="AO63" s="24">
        <f t="shared" si="5"/>
        <v>1</v>
      </c>
      <c r="AP63" s="114">
        <f t="shared" si="6"/>
        <v>728</v>
      </c>
      <c r="AQ63" s="114">
        <f t="shared" si="3"/>
        <v>1</v>
      </c>
    </row>
    <row r="64" spans="1:43" ht="12.75">
      <c r="A64" s="17">
        <v>61</v>
      </c>
      <c r="B64" s="17" t="s">
        <v>191</v>
      </c>
      <c r="C64" s="17" t="s">
        <v>192</v>
      </c>
      <c r="D64" s="20"/>
      <c r="E64" s="20"/>
      <c r="F64" s="113"/>
      <c r="G64" s="20"/>
      <c r="H64" s="20" t="s">
        <v>186</v>
      </c>
      <c r="I64" s="20">
        <v>77</v>
      </c>
      <c r="J64" s="113">
        <v>19.25</v>
      </c>
      <c r="K64" s="20">
        <v>0</v>
      </c>
      <c r="L64" s="20"/>
      <c r="M64" s="20"/>
      <c r="N64" s="113"/>
      <c r="O64" s="20"/>
      <c r="P64" s="20"/>
      <c r="Q64" s="20"/>
      <c r="R64" s="113"/>
      <c r="S64" s="20"/>
      <c r="T64" s="20"/>
      <c r="U64" s="20"/>
      <c r="V64" s="113"/>
      <c r="W64" s="20"/>
      <c r="X64" s="20"/>
      <c r="Y64" s="20"/>
      <c r="Z64" s="113"/>
      <c r="AA64" s="20"/>
      <c r="AB64" s="17"/>
      <c r="AC64" s="20"/>
      <c r="AD64" s="24"/>
      <c r="AE64" s="20"/>
      <c r="AF64" s="17"/>
      <c r="AG64" s="20"/>
      <c r="AH64" s="24"/>
      <c r="AI64" s="20"/>
      <c r="AJ64" s="114">
        <v>77</v>
      </c>
      <c r="AK64" s="137">
        <v>19.25</v>
      </c>
      <c r="AL64" s="114">
        <v>0</v>
      </c>
      <c r="AM64" s="113">
        <v>0</v>
      </c>
      <c r="AN64" s="24">
        <f t="shared" si="4"/>
        <v>77</v>
      </c>
      <c r="AO64" s="24">
        <f t="shared" si="5"/>
        <v>0</v>
      </c>
      <c r="AP64" s="114">
        <f t="shared" si="6"/>
        <v>616</v>
      </c>
      <c r="AQ64" s="114">
        <f t="shared" si="3"/>
        <v>14</v>
      </c>
    </row>
    <row r="65" spans="1:43" ht="12.75">
      <c r="A65" s="17">
        <v>62</v>
      </c>
      <c r="B65" s="17" t="s">
        <v>251</v>
      </c>
      <c r="C65" s="17" t="s">
        <v>252</v>
      </c>
      <c r="D65" s="20"/>
      <c r="E65" s="20"/>
      <c r="F65" s="113"/>
      <c r="G65" s="20"/>
      <c r="H65" s="20"/>
      <c r="I65" s="20"/>
      <c r="J65" s="113"/>
      <c r="K65" s="20"/>
      <c r="L65" s="20" t="s">
        <v>212</v>
      </c>
      <c r="M65" s="20">
        <v>75</v>
      </c>
      <c r="N65" s="113">
        <v>15</v>
      </c>
      <c r="O65" s="20">
        <v>0</v>
      </c>
      <c r="P65" s="20"/>
      <c r="Q65" s="20"/>
      <c r="R65" s="113"/>
      <c r="S65" s="20"/>
      <c r="T65" s="20"/>
      <c r="U65" s="20"/>
      <c r="V65" s="113"/>
      <c r="W65" s="20"/>
      <c r="X65" s="20"/>
      <c r="Y65" s="20"/>
      <c r="Z65" s="113"/>
      <c r="AA65" s="20"/>
      <c r="AB65" s="17"/>
      <c r="AC65" s="17"/>
      <c r="AD65" s="17"/>
      <c r="AE65" s="17"/>
      <c r="AF65" s="17"/>
      <c r="AG65" s="17"/>
      <c r="AH65" s="17"/>
      <c r="AI65" s="17"/>
      <c r="AJ65" s="114">
        <v>75</v>
      </c>
      <c r="AK65" s="137">
        <v>15</v>
      </c>
      <c r="AL65" s="114">
        <v>0</v>
      </c>
      <c r="AM65" s="113">
        <v>0</v>
      </c>
      <c r="AN65" s="24">
        <f t="shared" si="4"/>
        <v>75</v>
      </c>
      <c r="AO65" s="24">
        <f t="shared" si="5"/>
        <v>0</v>
      </c>
      <c r="AP65" s="114">
        <f t="shared" si="6"/>
        <v>600</v>
      </c>
      <c r="AQ65" s="114">
        <f t="shared" si="3"/>
        <v>2</v>
      </c>
    </row>
    <row r="66" spans="1:43" ht="12.75">
      <c r="A66" s="17">
        <v>63</v>
      </c>
      <c r="B66" s="17" t="s">
        <v>292</v>
      </c>
      <c r="C66" s="17" t="s">
        <v>291</v>
      </c>
      <c r="D66" s="20"/>
      <c r="E66" s="20"/>
      <c r="F66" s="113"/>
      <c r="G66" s="20"/>
      <c r="H66" s="20"/>
      <c r="I66" s="20"/>
      <c r="J66" s="113"/>
      <c r="K66" s="20"/>
      <c r="L66" s="20"/>
      <c r="M66" s="20"/>
      <c r="N66" s="113"/>
      <c r="O66" s="20"/>
      <c r="P66" s="20"/>
      <c r="Q66" s="20"/>
      <c r="R66" s="113"/>
      <c r="S66" s="20"/>
      <c r="T66" s="20"/>
      <c r="U66" s="20"/>
      <c r="V66" s="113"/>
      <c r="W66" s="20"/>
      <c r="X66" s="20" t="s">
        <v>290</v>
      </c>
      <c r="Y66" s="20">
        <v>72</v>
      </c>
      <c r="Z66" s="113">
        <v>18</v>
      </c>
      <c r="AA66" s="20">
        <v>0</v>
      </c>
      <c r="AB66" s="17"/>
      <c r="AC66" s="17"/>
      <c r="AD66" s="17"/>
      <c r="AE66" s="17"/>
      <c r="AF66" s="17"/>
      <c r="AG66" s="17"/>
      <c r="AH66" s="17"/>
      <c r="AI66" s="17"/>
      <c r="AJ66" s="114">
        <v>72</v>
      </c>
      <c r="AK66" s="137">
        <v>18</v>
      </c>
      <c r="AL66" s="114">
        <v>0</v>
      </c>
      <c r="AM66" s="113">
        <v>0</v>
      </c>
      <c r="AN66" s="24">
        <f t="shared" si="4"/>
        <v>72</v>
      </c>
      <c r="AO66" s="24">
        <f t="shared" si="5"/>
        <v>0</v>
      </c>
      <c r="AP66" s="114">
        <f t="shared" si="6"/>
        <v>576</v>
      </c>
      <c r="AQ66" s="114">
        <f t="shared" si="3"/>
        <v>3</v>
      </c>
    </row>
    <row r="67" spans="1:43" ht="12.75">
      <c r="A67" s="17">
        <v>64</v>
      </c>
      <c r="B67" s="17" t="s">
        <v>313</v>
      </c>
      <c r="C67" s="17" t="s">
        <v>314</v>
      </c>
      <c r="D67" s="20"/>
      <c r="E67" s="20"/>
      <c r="F67" s="113"/>
      <c r="G67" s="20"/>
      <c r="H67" s="20"/>
      <c r="I67" s="20"/>
      <c r="J67" s="113"/>
      <c r="K67" s="20"/>
      <c r="L67" s="20"/>
      <c r="M67" s="20"/>
      <c r="N67" s="113"/>
      <c r="O67" s="20"/>
      <c r="P67" s="20"/>
      <c r="Q67" s="20"/>
      <c r="R67" s="113"/>
      <c r="S67" s="20"/>
      <c r="T67" s="20"/>
      <c r="U67" s="20"/>
      <c r="V67" s="113"/>
      <c r="W67" s="20"/>
      <c r="X67" s="20"/>
      <c r="Y67" s="20"/>
      <c r="Z67" s="113"/>
      <c r="AA67" s="20"/>
      <c r="AB67" s="17"/>
      <c r="AC67" s="17"/>
      <c r="AD67" s="17"/>
      <c r="AE67" s="17"/>
      <c r="AF67" s="20" t="s">
        <v>311</v>
      </c>
      <c r="AG67" s="20">
        <v>71</v>
      </c>
      <c r="AH67" s="113">
        <v>17.75</v>
      </c>
      <c r="AI67" s="20">
        <v>0</v>
      </c>
      <c r="AJ67" s="114">
        <v>71</v>
      </c>
      <c r="AK67" s="137">
        <v>17.75</v>
      </c>
      <c r="AL67" s="114">
        <v>0</v>
      </c>
      <c r="AM67" s="113">
        <v>0</v>
      </c>
      <c r="AN67" s="24">
        <f t="shared" si="4"/>
        <v>71</v>
      </c>
      <c r="AO67" s="24">
        <f t="shared" si="5"/>
        <v>0</v>
      </c>
      <c r="AP67" s="114">
        <f t="shared" si="6"/>
        <v>568</v>
      </c>
      <c r="AQ67" s="114">
        <f t="shared" si="3"/>
        <v>1</v>
      </c>
    </row>
    <row r="68" spans="1:43" ht="12.75">
      <c r="A68" s="17">
        <v>65</v>
      </c>
      <c r="B68" s="17" t="s">
        <v>278</v>
      </c>
      <c r="C68" s="17" t="s">
        <v>279</v>
      </c>
      <c r="D68" s="20"/>
      <c r="E68" s="20"/>
      <c r="F68" s="113"/>
      <c r="G68" s="20"/>
      <c r="H68" s="20"/>
      <c r="I68" s="20"/>
      <c r="J68" s="113"/>
      <c r="K68" s="20"/>
      <c r="L68" s="20"/>
      <c r="M68" s="20"/>
      <c r="N68" s="113"/>
      <c r="O68" s="20"/>
      <c r="P68" s="20"/>
      <c r="Q68" s="20"/>
      <c r="R68" s="113"/>
      <c r="S68" s="20"/>
      <c r="T68" s="20" t="s">
        <v>273</v>
      </c>
      <c r="U68" s="20">
        <v>60</v>
      </c>
      <c r="V68" s="113">
        <v>12</v>
      </c>
      <c r="W68" s="20">
        <v>0</v>
      </c>
      <c r="X68" s="20"/>
      <c r="Y68" s="20"/>
      <c r="Z68" s="113"/>
      <c r="AA68" s="20"/>
      <c r="AB68" s="17"/>
      <c r="AC68" s="17"/>
      <c r="AD68" s="17"/>
      <c r="AE68" s="17"/>
      <c r="AF68" s="17"/>
      <c r="AG68" s="17"/>
      <c r="AH68" s="17"/>
      <c r="AI68" s="17"/>
      <c r="AJ68" s="114">
        <v>60</v>
      </c>
      <c r="AK68" s="137">
        <v>12</v>
      </c>
      <c r="AL68" s="114">
        <v>0</v>
      </c>
      <c r="AM68" s="113">
        <v>0</v>
      </c>
      <c r="AN68" s="24">
        <f aca="true" t="shared" si="7" ref="AN68:AN101">AVERAGE(E68,Y68,I68,M68,Q68,U68,AG68,AC68)</f>
        <v>60</v>
      </c>
      <c r="AO68" s="24">
        <f aca="true" t="shared" si="8" ref="AO68:AO101">_xlfn.IFERROR(AVERAGE(G68,AA68,K68,O68,S68,W68,AI68,AE68),0)</f>
        <v>0</v>
      </c>
      <c r="AP68" s="114">
        <f aca="true" t="shared" si="9" ref="AP68:AP101">AN68*8</f>
        <v>480</v>
      </c>
      <c r="AQ68" s="114">
        <f t="shared" si="3"/>
        <v>11</v>
      </c>
    </row>
    <row r="69" spans="1:43" ht="12.75">
      <c r="A69" s="17">
        <v>66</v>
      </c>
      <c r="B69" s="17" t="s">
        <v>248</v>
      </c>
      <c r="C69" s="17" t="s">
        <v>247</v>
      </c>
      <c r="D69" s="20"/>
      <c r="E69" s="20"/>
      <c r="F69" s="113"/>
      <c r="G69" s="20"/>
      <c r="H69" s="20"/>
      <c r="I69" s="20"/>
      <c r="J69" s="113"/>
      <c r="K69" s="20"/>
      <c r="L69" s="20" t="s">
        <v>209</v>
      </c>
      <c r="M69" s="20">
        <v>52</v>
      </c>
      <c r="N69" s="113">
        <v>13</v>
      </c>
      <c r="O69" s="20">
        <v>0</v>
      </c>
      <c r="P69" s="20"/>
      <c r="Q69" s="20"/>
      <c r="R69" s="113"/>
      <c r="S69" s="20"/>
      <c r="T69" s="20"/>
      <c r="U69" s="20"/>
      <c r="V69" s="113"/>
      <c r="W69" s="20"/>
      <c r="X69" s="20"/>
      <c r="Y69" s="20"/>
      <c r="Z69" s="113"/>
      <c r="AA69" s="20"/>
      <c r="AB69" s="17"/>
      <c r="AC69" s="17"/>
      <c r="AD69" s="17"/>
      <c r="AE69" s="17"/>
      <c r="AF69" s="17"/>
      <c r="AG69" s="17"/>
      <c r="AH69" s="17"/>
      <c r="AI69" s="17"/>
      <c r="AJ69" s="114">
        <v>52</v>
      </c>
      <c r="AK69" s="137">
        <v>13</v>
      </c>
      <c r="AL69" s="114">
        <v>0</v>
      </c>
      <c r="AM69" s="113">
        <v>0</v>
      </c>
      <c r="AN69" s="24">
        <f t="shared" si="7"/>
        <v>52</v>
      </c>
      <c r="AO69" s="24">
        <f t="shared" si="8"/>
        <v>0</v>
      </c>
      <c r="AP69" s="114">
        <f t="shared" si="9"/>
        <v>416</v>
      </c>
      <c r="AQ69" s="114">
        <f t="shared" si="3"/>
        <v>8</v>
      </c>
    </row>
    <row r="70" spans="1:43" ht="12.75">
      <c r="A70" s="17">
        <v>67</v>
      </c>
      <c r="B70" s="17" t="s">
        <v>246</v>
      </c>
      <c r="C70" s="17" t="s">
        <v>247</v>
      </c>
      <c r="D70" s="20"/>
      <c r="E70" s="20"/>
      <c r="F70" s="113"/>
      <c r="G70" s="20"/>
      <c r="H70" s="20"/>
      <c r="I70" s="20"/>
      <c r="J70" s="113"/>
      <c r="K70" s="20"/>
      <c r="L70" s="20" t="s">
        <v>209</v>
      </c>
      <c r="M70" s="20">
        <v>47</v>
      </c>
      <c r="N70" s="113">
        <v>11.75</v>
      </c>
      <c r="O70" s="20">
        <v>0</v>
      </c>
      <c r="P70" s="20"/>
      <c r="Q70" s="20"/>
      <c r="R70" s="113"/>
      <c r="S70" s="20"/>
      <c r="T70" s="20"/>
      <c r="U70" s="20"/>
      <c r="V70" s="113"/>
      <c r="W70" s="20"/>
      <c r="X70" s="20"/>
      <c r="Y70" s="20"/>
      <c r="Z70" s="113"/>
      <c r="AA70" s="20"/>
      <c r="AB70" s="17"/>
      <c r="AC70" s="17"/>
      <c r="AD70" s="17"/>
      <c r="AE70" s="17"/>
      <c r="AF70" s="17"/>
      <c r="AG70" s="17"/>
      <c r="AH70" s="17"/>
      <c r="AI70" s="17"/>
      <c r="AJ70" s="114">
        <v>47</v>
      </c>
      <c r="AK70" s="137">
        <v>11.75</v>
      </c>
      <c r="AL70" s="114">
        <v>0</v>
      </c>
      <c r="AM70" s="113">
        <v>0</v>
      </c>
      <c r="AN70" s="24">
        <f t="shared" si="7"/>
        <v>47</v>
      </c>
      <c r="AO70" s="24">
        <f t="shared" si="8"/>
        <v>0</v>
      </c>
      <c r="AP70" s="114">
        <f t="shared" si="9"/>
        <v>376</v>
      </c>
      <c r="AQ70" s="114">
        <f aca="true" t="shared" si="10" ref="AQ70:AQ101">+AJ69-AJ70</f>
        <v>5</v>
      </c>
    </row>
    <row r="71" spans="1:43" ht="12.75">
      <c r="A71" s="17">
        <v>68</v>
      </c>
      <c r="B71" s="17" t="s">
        <v>325</v>
      </c>
      <c r="C71" s="122" t="s">
        <v>326</v>
      </c>
      <c r="D71" s="20"/>
      <c r="E71" s="20"/>
      <c r="F71" s="113"/>
      <c r="G71" s="20"/>
      <c r="H71" s="20"/>
      <c r="I71" s="20"/>
      <c r="J71" s="113"/>
      <c r="K71" s="20"/>
      <c r="L71" s="20"/>
      <c r="M71" s="20"/>
      <c r="N71" s="113"/>
      <c r="O71" s="20"/>
      <c r="P71" s="20"/>
      <c r="Q71" s="20"/>
      <c r="R71" s="113"/>
      <c r="S71" s="20"/>
      <c r="T71" s="20"/>
      <c r="U71" s="20"/>
      <c r="V71" s="113"/>
      <c r="W71" s="20"/>
      <c r="X71" s="20"/>
      <c r="Y71" s="20"/>
      <c r="Z71" s="113"/>
      <c r="AA71" s="20"/>
      <c r="AB71" s="17"/>
      <c r="AC71" s="17"/>
      <c r="AD71" s="17"/>
      <c r="AE71" s="17"/>
      <c r="AF71" s="20" t="s">
        <v>312</v>
      </c>
      <c r="AG71" s="20">
        <v>46</v>
      </c>
      <c r="AH71" s="113">
        <v>11.5</v>
      </c>
      <c r="AI71" s="20">
        <v>0</v>
      </c>
      <c r="AJ71" s="114">
        <v>46</v>
      </c>
      <c r="AK71" s="137">
        <v>11.5</v>
      </c>
      <c r="AL71" s="114">
        <v>0</v>
      </c>
      <c r="AM71" s="113">
        <v>0</v>
      </c>
      <c r="AN71" s="24">
        <f t="shared" si="7"/>
        <v>46</v>
      </c>
      <c r="AO71" s="24">
        <f t="shared" si="8"/>
        <v>0</v>
      </c>
      <c r="AP71" s="114">
        <f t="shared" si="9"/>
        <v>368</v>
      </c>
      <c r="AQ71" s="114">
        <f t="shared" si="10"/>
        <v>1</v>
      </c>
    </row>
    <row r="72" spans="1:43" ht="12.75">
      <c r="A72" s="17">
        <v>69</v>
      </c>
      <c r="B72" s="17" t="s">
        <v>248</v>
      </c>
      <c r="C72" s="17" t="s">
        <v>285</v>
      </c>
      <c r="D72" s="20"/>
      <c r="E72" s="20"/>
      <c r="F72" s="113"/>
      <c r="G72" s="20"/>
      <c r="H72" s="20"/>
      <c r="I72" s="20"/>
      <c r="J72" s="113"/>
      <c r="K72" s="20"/>
      <c r="L72" s="20"/>
      <c r="M72" s="20"/>
      <c r="N72" s="113"/>
      <c r="O72" s="20"/>
      <c r="P72" s="20"/>
      <c r="Q72" s="20"/>
      <c r="R72" s="113"/>
      <c r="S72" s="20"/>
      <c r="T72" s="20" t="s">
        <v>96</v>
      </c>
      <c r="U72" s="20">
        <v>44</v>
      </c>
      <c r="V72" s="113">
        <v>8.8</v>
      </c>
      <c r="W72" s="20">
        <v>0</v>
      </c>
      <c r="X72" s="20" t="s">
        <v>96</v>
      </c>
      <c r="Y72" s="20">
        <v>0</v>
      </c>
      <c r="Z72" s="113">
        <v>0</v>
      </c>
      <c r="AA72" s="20">
        <v>0</v>
      </c>
      <c r="AB72" s="17"/>
      <c r="AC72" s="17"/>
      <c r="AD72" s="17"/>
      <c r="AE72" s="17"/>
      <c r="AF72" s="17"/>
      <c r="AG72" s="17"/>
      <c r="AH72" s="17"/>
      <c r="AI72" s="17"/>
      <c r="AJ72" s="114">
        <v>44</v>
      </c>
      <c r="AK72" s="137">
        <v>3.3846153846153846</v>
      </c>
      <c r="AL72" s="114">
        <v>0</v>
      </c>
      <c r="AM72" s="113">
        <v>0</v>
      </c>
      <c r="AN72" s="24">
        <f t="shared" si="7"/>
        <v>22</v>
      </c>
      <c r="AO72" s="24">
        <f t="shared" si="8"/>
        <v>0</v>
      </c>
      <c r="AP72" s="114">
        <f t="shared" si="9"/>
        <v>176</v>
      </c>
      <c r="AQ72" s="114">
        <f t="shared" si="10"/>
        <v>2</v>
      </c>
    </row>
    <row r="73" spans="1:43" ht="12.75">
      <c r="A73" s="17">
        <v>70</v>
      </c>
      <c r="B73" s="17" t="s">
        <v>231</v>
      </c>
      <c r="C73" s="17" t="s">
        <v>232</v>
      </c>
      <c r="D73" s="20"/>
      <c r="E73" s="20"/>
      <c r="F73" s="113"/>
      <c r="G73" s="20"/>
      <c r="H73" s="20"/>
      <c r="I73" s="20"/>
      <c r="J73" s="113"/>
      <c r="K73" s="20"/>
      <c r="L73" s="20" t="s">
        <v>207</v>
      </c>
      <c r="M73" s="20">
        <v>40</v>
      </c>
      <c r="N73" s="113">
        <v>10</v>
      </c>
      <c r="O73" s="20">
        <v>0</v>
      </c>
      <c r="P73" s="20"/>
      <c r="Q73" s="20"/>
      <c r="R73" s="113"/>
      <c r="S73" s="20"/>
      <c r="T73" s="20"/>
      <c r="U73" s="20"/>
      <c r="V73" s="113"/>
      <c r="W73" s="20"/>
      <c r="X73" s="20"/>
      <c r="Y73" s="20"/>
      <c r="Z73" s="113"/>
      <c r="AA73" s="20"/>
      <c r="AB73" s="17"/>
      <c r="AC73" s="17"/>
      <c r="AD73" s="17"/>
      <c r="AE73" s="17"/>
      <c r="AF73" s="17"/>
      <c r="AG73" s="17"/>
      <c r="AH73" s="17"/>
      <c r="AI73" s="17"/>
      <c r="AJ73" s="114">
        <v>40</v>
      </c>
      <c r="AK73" s="137">
        <v>10</v>
      </c>
      <c r="AL73" s="114">
        <v>0</v>
      </c>
      <c r="AM73" s="113">
        <v>0</v>
      </c>
      <c r="AN73" s="24">
        <f t="shared" si="7"/>
        <v>40</v>
      </c>
      <c r="AO73" s="24">
        <f t="shared" si="8"/>
        <v>0</v>
      </c>
      <c r="AP73" s="114">
        <f t="shared" si="9"/>
        <v>320</v>
      </c>
      <c r="AQ73" s="114">
        <f t="shared" si="10"/>
        <v>4</v>
      </c>
    </row>
    <row r="74" spans="1:43" ht="12.75">
      <c r="A74" s="17">
        <v>71</v>
      </c>
      <c r="B74" s="17" t="s">
        <v>141</v>
      </c>
      <c r="C74" s="17" t="s">
        <v>193</v>
      </c>
      <c r="D74" s="20"/>
      <c r="E74" s="20"/>
      <c r="F74" s="113"/>
      <c r="G74" s="20"/>
      <c r="H74" s="20" t="s">
        <v>186</v>
      </c>
      <c r="I74" s="20">
        <v>39</v>
      </c>
      <c r="J74" s="113">
        <v>9.75</v>
      </c>
      <c r="K74" s="20">
        <v>0</v>
      </c>
      <c r="L74" s="20"/>
      <c r="M74" s="20"/>
      <c r="N74" s="113"/>
      <c r="O74" s="20"/>
      <c r="P74" s="20"/>
      <c r="Q74" s="20"/>
      <c r="R74" s="113"/>
      <c r="S74" s="20"/>
      <c r="T74" s="20"/>
      <c r="U74" s="20"/>
      <c r="V74" s="113"/>
      <c r="W74" s="20"/>
      <c r="X74" s="20"/>
      <c r="Y74" s="20"/>
      <c r="Z74" s="113"/>
      <c r="AA74" s="20"/>
      <c r="AB74" s="17"/>
      <c r="AC74" s="20"/>
      <c r="AD74" s="24"/>
      <c r="AE74" s="20"/>
      <c r="AF74" s="17"/>
      <c r="AG74" s="20"/>
      <c r="AH74" s="24"/>
      <c r="AI74" s="20"/>
      <c r="AJ74" s="114">
        <v>39</v>
      </c>
      <c r="AK74" s="137">
        <v>9.75</v>
      </c>
      <c r="AL74" s="114">
        <v>0</v>
      </c>
      <c r="AM74" s="113">
        <v>0</v>
      </c>
      <c r="AN74" s="24">
        <f t="shared" si="7"/>
        <v>39</v>
      </c>
      <c r="AO74" s="24">
        <f t="shared" si="8"/>
        <v>0</v>
      </c>
      <c r="AP74" s="114">
        <f t="shared" si="9"/>
        <v>312</v>
      </c>
      <c r="AQ74" s="114">
        <f t="shared" si="10"/>
        <v>1</v>
      </c>
    </row>
    <row r="75" spans="1:43" ht="12.75">
      <c r="A75" s="17">
        <v>72</v>
      </c>
      <c r="B75" s="17" t="s">
        <v>141</v>
      </c>
      <c r="C75" s="17" t="s">
        <v>142</v>
      </c>
      <c r="D75" s="20" t="s">
        <v>133</v>
      </c>
      <c r="E75" s="20">
        <v>24</v>
      </c>
      <c r="F75" s="113">
        <v>3</v>
      </c>
      <c r="G75" s="20">
        <v>0</v>
      </c>
      <c r="H75" s="20"/>
      <c r="I75" s="20"/>
      <c r="J75" s="113"/>
      <c r="K75" s="20"/>
      <c r="L75" s="20"/>
      <c r="M75" s="20"/>
      <c r="N75" s="113"/>
      <c r="O75" s="20"/>
      <c r="P75" s="20" t="s">
        <v>133</v>
      </c>
      <c r="Q75" s="20">
        <v>0</v>
      </c>
      <c r="R75" s="113">
        <v>0</v>
      </c>
      <c r="S75" s="20">
        <v>0</v>
      </c>
      <c r="T75" s="20" t="s">
        <v>133</v>
      </c>
      <c r="U75" s="20">
        <v>13</v>
      </c>
      <c r="V75" s="113">
        <v>3.25</v>
      </c>
      <c r="W75" s="20">
        <v>0</v>
      </c>
      <c r="X75" s="20"/>
      <c r="Y75" s="20"/>
      <c r="Z75" s="113"/>
      <c r="AA75" s="20"/>
      <c r="AB75" s="17"/>
      <c r="AC75" s="20"/>
      <c r="AD75" s="24"/>
      <c r="AE75" s="20"/>
      <c r="AF75" s="17"/>
      <c r="AG75" s="20"/>
      <c r="AH75" s="24"/>
      <c r="AI75" s="20"/>
      <c r="AJ75" s="114">
        <v>37</v>
      </c>
      <c r="AK75" s="137">
        <v>2.3125</v>
      </c>
      <c r="AL75" s="114">
        <v>0</v>
      </c>
      <c r="AM75" s="113">
        <v>0</v>
      </c>
      <c r="AN75" s="24">
        <f t="shared" si="7"/>
        <v>12.333333333333334</v>
      </c>
      <c r="AO75" s="24">
        <f t="shared" si="8"/>
        <v>0</v>
      </c>
      <c r="AP75" s="114">
        <f t="shared" si="9"/>
        <v>98.66666666666667</v>
      </c>
      <c r="AQ75" s="114">
        <f t="shared" si="10"/>
        <v>2</v>
      </c>
    </row>
    <row r="76" spans="1:43" ht="12.75">
      <c r="A76" s="17">
        <v>73</v>
      </c>
      <c r="B76" s="17" t="s">
        <v>230</v>
      </c>
      <c r="C76" s="17" t="s">
        <v>229</v>
      </c>
      <c r="D76" s="20"/>
      <c r="E76" s="20"/>
      <c r="F76" s="113"/>
      <c r="G76" s="20"/>
      <c r="H76" s="20"/>
      <c r="I76" s="20"/>
      <c r="J76" s="113"/>
      <c r="K76" s="20"/>
      <c r="L76" s="20" t="s">
        <v>206</v>
      </c>
      <c r="M76" s="20">
        <v>33</v>
      </c>
      <c r="N76" s="113">
        <v>8.25</v>
      </c>
      <c r="O76" s="20">
        <v>0</v>
      </c>
      <c r="P76" s="20"/>
      <c r="Q76" s="20"/>
      <c r="R76" s="113"/>
      <c r="S76" s="20"/>
      <c r="T76" s="20"/>
      <c r="U76" s="20"/>
      <c r="V76" s="113"/>
      <c r="W76" s="20"/>
      <c r="X76" s="20"/>
      <c r="Y76" s="20"/>
      <c r="Z76" s="113"/>
      <c r="AA76" s="20"/>
      <c r="AB76" s="17"/>
      <c r="AC76" s="17"/>
      <c r="AD76" s="17"/>
      <c r="AE76" s="17"/>
      <c r="AF76" s="17"/>
      <c r="AG76" s="17"/>
      <c r="AH76" s="17"/>
      <c r="AI76" s="17"/>
      <c r="AJ76" s="114">
        <v>33</v>
      </c>
      <c r="AK76" s="137">
        <v>8.25</v>
      </c>
      <c r="AL76" s="114">
        <v>0</v>
      </c>
      <c r="AM76" s="113">
        <v>0</v>
      </c>
      <c r="AN76" s="24">
        <f t="shared" si="7"/>
        <v>33</v>
      </c>
      <c r="AO76" s="24">
        <f t="shared" si="8"/>
        <v>0</v>
      </c>
      <c r="AP76" s="114">
        <f t="shared" si="9"/>
        <v>264</v>
      </c>
      <c r="AQ76" s="114">
        <f t="shared" si="10"/>
        <v>4</v>
      </c>
    </row>
    <row r="77" spans="1:43" ht="12.75">
      <c r="A77" s="17">
        <v>74</v>
      </c>
      <c r="B77" s="17" t="s">
        <v>280</v>
      </c>
      <c r="C77" s="17" t="s">
        <v>281</v>
      </c>
      <c r="D77" s="20"/>
      <c r="E77" s="20"/>
      <c r="F77" s="113"/>
      <c r="G77" s="20"/>
      <c r="H77" s="20"/>
      <c r="I77" s="20"/>
      <c r="J77" s="113"/>
      <c r="K77" s="20"/>
      <c r="L77" s="20"/>
      <c r="M77" s="20"/>
      <c r="N77" s="113"/>
      <c r="O77" s="20"/>
      <c r="P77" s="20"/>
      <c r="Q77" s="20"/>
      <c r="R77" s="113"/>
      <c r="S77" s="20"/>
      <c r="T77" s="20" t="s">
        <v>85</v>
      </c>
      <c r="U77" s="20">
        <v>33</v>
      </c>
      <c r="V77" s="113">
        <v>3.6666666666666665</v>
      </c>
      <c r="W77" s="20">
        <v>0</v>
      </c>
      <c r="X77" s="20"/>
      <c r="Y77" s="20"/>
      <c r="Z77" s="113"/>
      <c r="AA77" s="20"/>
      <c r="AB77" s="17"/>
      <c r="AC77" s="17"/>
      <c r="AD77" s="17"/>
      <c r="AE77" s="17"/>
      <c r="AF77" s="17"/>
      <c r="AG77" s="17"/>
      <c r="AH77" s="17"/>
      <c r="AI77" s="17"/>
      <c r="AJ77" s="114">
        <v>33</v>
      </c>
      <c r="AK77" s="137">
        <v>3.6666666666666665</v>
      </c>
      <c r="AL77" s="114">
        <v>0</v>
      </c>
      <c r="AM77" s="113">
        <v>0</v>
      </c>
      <c r="AN77" s="24">
        <f t="shared" si="7"/>
        <v>33</v>
      </c>
      <c r="AO77" s="24">
        <f t="shared" si="8"/>
        <v>0</v>
      </c>
      <c r="AP77" s="114">
        <f t="shared" si="9"/>
        <v>264</v>
      </c>
      <c r="AQ77" s="114">
        <f t="shared" si="10"/>
        <v>0</v>
      </c>
    </row>
    <row r="78" spans="1:43" ht="12.75">
      <c r="A78" s="17">
        <v>75</v>
      </c>
      <c r="B78" s="17" t="s">
        <v>240</v>
      </c>
      <c r="C78" s="17" t="s">
        <v>241</v>
      </c>
      <c r="D78" s="20"/>
      <c r="E78" s="20"/>
      <c r="F78" s="113"/>
      <c r="G78" s="20"/>
      <c r="H78" s="20"/>
      <c r="I78" s="20"/>
      <c r="J78" s="113"/>
      <c r="K78" s="20"/>
      <c r="L78" s="20" t="s">
        <v>270</v>
      </c>
      <c r="M78" s="20">
        <v>32</v>
      </c>
      <c r="N78" s="113">
        <v>8</v>
      </c>
      <c r="O78" s="20">
        <v>0</v>
      </c>
      <c r="P78" s="20"/>
      <c r="Q78" s="20"/>
      <c r="R78" s="113"/>
      <c r="S78" s="20"/>
      <c r="T78" s="20"/>
      <c r="U78" s="20"/>
      <c r="V78" s="113"/>
      <c r="W78" s="20"/>
      <c r="X78" s="20"/>
      <c r="Y78" s="20"/>
      <c r="Z78" s="113"/>
      <c r="AA78" s="20"/>
      <c r="AB78" s="17"/>
      <c r="AC78" s="17"/>
      <c r="AD78" s="17"/>
      <c r="AE78" s="17"/>
      <c r="AF78" s="17"/>
      <c r="AG78" s="17"/>
      <c r="AH78" s="17"/>
      <c r="AI78" s="17"/>
      <c r="AJ78" s="114">
        <v>32</v>
      </c>
      <c r="AK78" s="137">
        <v>8</v>
      </c>
      <c r="AL78" s="114">
        <v>0</v>
      </c>
      <c r="AM78" s="113">
        <v>0</v>
      </c>
      <c r="AN78" s="24">
        <f t="shared" si="7"/>
        <v>32</v>
      </c>
      <c r="AO78" s="24">
        <f t="shared" si="8"/>
        <v>0</v>
      </c>
      <c r="AP78" s="114">
        <f t="shared" si="9"/>
        <v>256</v>
      </c>
      <c r="AQ78" s="114">
        <f t="shared" si="10"/>
        <v>1</v>
      </c>
    </row>
    <row r="79" spans="1:43" ht="12.75">
      <c r="A79" s="17">
        <v>76</v>
      </c>
      <c r="B79" s="17" t="s">
        <v>238</v>
      </c>
      <c r="C79" s="17" t="s">
        <v>229</v>
      </c>
      <c r="D79" s="20"/>
      <c r="E79" s="20"/>
      <c r="F79" s="113"/>
      <c r="G79" s="20"/>
      <c r="H79" s="20"/>
      <c r="I79" s="20"/>
      <c r="J79" s="113"/>
      <c r="K79" s="20"/>
      <c r="L79" s="20" t="s">
        <v>205</v>
      </c>
      <c r="M79" s="20">
        <v>31</v>
      </c>
      <c r="N79" s="113">
        <v>7.75</v>
      </c>
      <c r="O79" s="20">
        <v>0</v>
      </c>
      <c r="P79" s="20"/>
      <c r="Q79" s="20"/>
      <c r="R79" s="113"/>
      <c r="S79" s="20"/>
      <c r="T79" s="20"/>
      <c r="U79" s="20"/>
      <c r="V79" s="113"/>
      <c r="W79" s="20"/>
      <c r="X79" s="20"/>
      <c r="Y79" s="20"/>
      <c r="Z79" s="113"/>
      <c r="AA79" s="20"/>
      <c r="AB79" s="17"/>
      <c r="AC79" s="17"/>
      <c r="AD79" s="17"/>
      <c r="AE79" s="17"/>
      <c r="AF79" s="17"/>
      <c r="AG79" s="17"/>
      <c r="AH79" s="17"/>
      <c r="AI79" s="17"/>
      <c r="AJ79" s="114">
        <v>31</v>
      </c>
      <c r="AK79" s="137">
        <v>7.75</v>
      </c>
      <c r="AL79" s="114">
        <v>0</v>
      </c>
      <c r="AM79" s="113">
        <v>0</v>
      </c>
      <c r="AN79" s="24">
        <f t="shared" si="7"/>
        <v>31</v>
      </c>
      <c r="AO79" s="24">
        <f t="shared" si="8"/>
        <v>0</v>
      </c>
      <c r="AP79" s="114">
        <f t="shared" si="9"/>
        <v>248</v>
      </c>
      <c r="AQ79" s="114">
        <f t="shared" si="10"/>
        <v>1</v>
      </c>
    </row>
    <row r="80" spans="1:43" ht="12.75">
      <c r="A80" s="17">
        <v>77</v>
      </c>
      <c r="B80" s="17" t="s">
        <v>86</v>
      </c>
      <c r="C80" s="17" t="s">
        <v>276</v>
      </c>
      <c r="D80" s="20"/>
      <c r="E80" s="20"/>
      <c r="F80" s="113"/>
      <c r="G80" s="20"/>
      <c r="H80" s="20"/>
      <c r="I80" s="20"/>
      <c r="J80" s="113"/>
      <c r="K80" s="20"/>
      <c r="L80" s="20"/>
      <c r="M80" s="20"/>
      <c r="N80" s="113"/>
      <c r="O80" s="20"/>
      <c r="P80" s="20" t="s">
        <v>133</v>
      </c>
      <c r="Q80" s="20">
        <v>28</v>
      </c>
      <c r="R80" s="113">
        <v>7</v>
      </c>
      <c r="S80" s="20">
        <v>0</v>
      </c>
      <c r="T80" s="20"/>
      <c r="U80" s="20"/>
      <c r="V80" s="113"/>
      <c r="W80" s="20"/>
      <c r="X80" s="20"/>
      <c r="Y80" s="20"/>
      <c r="Z80" s="113"/>
      <c r="AA80" s="20"/>
      <c r="AB80" s="17"/>
      <c r="AC80" s="17"/>
      <c r="AD80" s="17"/>
      <c r="AE80" s="17"/>
      <c r="AF80" s="17"/>
      <c r="AG80" s="17"/>
      <c r="AH80" s="17"/>
      <c r="AI80" s="17"/>
      <c r="AJ80" s="114">
        <v>28</v>
      </c>
      <c r="AK80" s="137">
        <v>7</v>
      </c>
      <c r="AL80" s="114">
        <v>0</v>
      </c>
      <c r="AM80" s="113">
        <v>0</v>
      </c>
      <c r="AN80" s="24">
        <f t="shared" si="7"/>
        <v>28</v>
      </c>
      <c r="AO80" s="24">
        <f t="shared" si="8"/>
        <v>0</v>
      </c>
      <c r="AP80" s="114">
        <f t="shared" si="9"/>
        <v>224</v>
      </c>
      <c r="AQ80" s="114">
        <f t="shared" si="10"/>
        <v>3</v>
      </c>
    </row>
    <row r="81" spans="1:43" ht="12.75">
      <c r="A81" s="17">
        <v>78</v>
      </c>
      <c r="B81" s="17" t="s">
        <v>267</v>
      </c>
      <c r="C81" s="17" t="s">
        <v>268</v>
      </c>
      <c r="D81" s="20"/>
      <c r="E81" s="20"/>
      <c r="F81" s="113"/>
      <c r="G81" s="20"/>
      <c r="H81" s="20"/>
      <c r="I81" s="20"/>
      <c r="J81" s="113"/>
      <c r="K81" s="20"/>
      <c r="L81" s="20" t="s">
        <v>211</v>
      </c>
      <c r="M81" s="20">
        <v>16</v>
      </c>
      <c r="N81" s="113">
        <v>4</v>
      </c>
      <c r="O81" s="20">
        <v>0</v>
      </c>
      <c r="P81" s="20"/>
      <c r="Q81" s="20"/>
      <c r="R81" s="113"/>
      <c r="S81" s="20"/>
      <c r="T81" s="20" t="s">
        <v>136</v>
      </c>
      <c r="U81" s="20">
        <v>12</v>
      </c>
      <c r="V81" s="113">
        <v>2.4</v>
      </c>
      <c r="W81" s="20">
        <v>0</v>
      </c>
      <c r="X81" s="20"/>
      <c r="Y81" s="20"/>
      <c r="Z81" s="113"/>
      <c r="AA81" s="20"/>
      <c r="AB81" s="17"/>
      <c r="AC81" s="17"/>
      <c r="AD81" s="17"/>
      <c r="AE81" s="17"/>
      <c r="AF81" s="17"/>
      <c r="AG81" s="17"/>
      <c r="AH81" s="17"/>
      <c r="AI81" s="17"/>
      <c r="AJ81" s="114">
        <v>28</v>
      </c>
      <c r="AK81" s="137">
        <v>3.111111111111111</v>
      </c>
      <c r="AL81" s="114">
        <v>0</v>
      </c>
      <c r="AM81" s="113">
        <v>0</v>
      </c>
      <c r="AN81" s="24">
        <f t="shared" si="7"/>
        <v>14</v>
      </c>
      <c r="AO81" s="24">
        <f t="shared" si="8"/>
        <v>0</v>
      </c>
      <c r="AP81" s="114">
        <f t="shared" si="9"/>
        <v>112</v>
      </c>
      <c r="AQ81" s="114">
        <f t="shared" si="10"/>
        <v>0</v>
      </c>
    </row>
    <row r="82" spans="1:43" ht="12.75">
      <c r="A82" s="17">
        <v>79</v>
      </c>
      <c r="B82" s="17" t="s">
        <v>242</v>
      </c>
      <c r="C82" s="17" t="s">
        <v>243</v>
      </c>
      <c r="D82" s="20"/>
      <c r="E82" s="20"/>
      <c r="F82" s="113"/>
      <c r="G82" s="20"/>
      <c r="H82" s="20"/>
      <c r="I82" s="20"/>
      <c r="J82" s="113"/>
      <c r="K82" s="20"/>
      <c r="L82" s="20" t="s">
        <v>270</v>
      </c>
      <c r="M82" s="20">
        <v>26</v>
      </c>
      <c r="N82" s="113">
        <v>6.5</v>
      </c>
      <c r="O82" s="20">
        <v>0</v>
      </c>
      <c r="P82" s="20"/>
      <c r="Q82" s="20"/>
      <c r="R82" s="113"/>
      <c r="S82" s="20"/>
      <c r="T82" s="20"/>
      <c r="U82" s="20"/>
      <c r="V82" s="113"/>
      <c r="W82" s="20"/>
      <c r="X82" s="20"/>
      <c r="Y82" s="20"/>
      <c r="Z82" s="113"/>
      <c r="AA82" s="20"/>
      <c r="AB82" s="17"/>
      <c r="AC82" s="17"/>
      <c r="AD82" s="17"/>
      <c r="AE82" s="17"/>
      <c r="AF82" s="17"/>
      <c r="AG82" s="17"/>
      <c r="AH82" s="17"/>
      <c r="AI82" s="17"/>
      <c r="AJ82" s="114">
        <v>26</v>
      </c>
      <c r="AK82" s="137">
        <v>6.5</v>
      </c>
      <c r="AL82" s="114">
        <v>0</v>
      </c>
      <c r="AM82" s="113">
        <v>0</v>
      </c>
      <c r="AN82" s="24">
        <f t="shared" si="7"/>
        <v>26</v>
      </c>
      <c r="AO82" s="24">
        <f t="shared" si="8"/>
        <v>0</v>
      </c>
      <c r="AP82" s="114">
        <f t="shared" si="9"/>
        <v>208</v>
      </c>
      <c r="AQ82" s="114">
        <f t="shared" si="10"/>
        <v>2</v>
      </c>
    </row>
    <row r="83" spans="1:43" ht="12.75">
      <c r="A83" s="17">
        <v>80</v>
      </c>
      <c r="B83" s="17" t="s">
        <v>93</v>
      </c>
      <c r="C83" s="17" t="s">
        <v>249</v>
      </c>
      <c r="D83" s="20"/>
      <c r="E83" s="20"/>
      <c r="F83" s="113"/>
      <c r="G83" s="20"/>
      <c r="H83" s="20"/>
      <c r="I83" s="20"/>
      <c r="J83" s="113"/>
      <c r="K83" s="20"/>
      <c r="L83" s="20" t="s">
        <v>209</v>
      </c>
      <c r="M83" s="20">
        <v>25</v>
      </c>
      <c r="N83" s="113">
        <v>6.25</v>
      </c>
      <c r="O83" s="20">
        <v>0</v>
      </c>
      <c r="P83" s="20"/>
      <c r="Q83" s="20"/>
      <c r="R83" s="113"/>
      <c r="S83" s="20"/>
      <c r="T83" s="20"/>
      <c r="U83" s="20"/>
      <c r="V83" s="113"/>
      <c r="W83" s="20"/>
      <c r="X83" s="20"/>
      <c r="Y83" s="20"/>
      <c r="Z83" s="113"/>
      <c r="AA83" s="20"/>
      <c r="AB83" s="17"/>
      <c r="AC83" s="17"/>
      <c r="AD83" s="17"/>
      <c r="AE83" s="17"/>
      <c r="AF83" s="17"/>
      <c r="AG83" s="17"/>
      <c r="AH83" s="17"/>
      <c r="AI83" s="17"/>
      <c r="AJ83" s="114">
        <v>25</v>
      </c>
      <c r="AK83" s="137">
        <v>6.25</v>
      </c>
      <c r="AL83" s="114">
        <v>0</v>
      </c>
      <c r="AM83" s="113">
        <v>0</v>
      </c>
      <c r="AN83" s="24">
        <f t="shared" si="7"/>
        <v>25</v>
      </c>
      <c r="AO83" s="24">
        <f t="shared" si="8"/>
        <v>0</v>
      </c>
      <c r="AP83" s="114">
        <f t="shared" si="9"/>
        <v>200</v>
      </c>
      <c r="AQ83" s="114">
        <f t="shared" si="10"/>
        <v>1</v>
      </c>
    </row>
    <row r="84" spans="1:43" ht="12.75">
      <c r="A84" s="17">
        <v>81</v>
      </c>
      <c r="B84" s="17" t="s">
        <v>104</v>
      </c>
      <c r="C84" s="17" t="s">
        <v>282</v>
      </c>
      <c r="D84" s="20"/>
      <c r="E84" s="20"/>
      <c r="F84" s="113"/>
      <c r="G84" s="20"/>
      <c r="H84" s="20"/>
      <c r="I84" s="20"/>
      <c r="J84" s="113"/>
      <c r="K84" s="20"/>
      <c r="L84" s="20"/>
      <c r="M84" s="20"/>
      <c r="N84" s="113"/>
      <c r="O84" s="20"/>
      <c r="P84" s="20"/>
      <c r="Q84" s="20"/>
      <c r="R84" s="113"/>
      <c r="S84" s="20"/>
      <c r="T84" s="20" t="s">
        <v>88</v>
      </c>
      <c r="U84" s="20">
        <v>25</v>
      </c>
      <c r="V84" s="113">
        <v>6.25</v>
      </c>
      <c r="W84" s="20">
        <v>0</v>
      </c>
      <c r="X84" s="20"/>
      <c r="Y84" s="20"/>
      <c r="Z84" s="113"/>
      <c r="AA84" s="20"/>
      <c r="AB84" s="17"/>
      <c r="AC84" s="17"/>
      <c r="AD84" s="17"/>
      <c r="AE84" s="17"/>
      <c r="AF84" s="17"/>
      <c r="AG84" s="17"/>
      <c r="AH84" s="17"/>
      <c r="AI84" s="17"/>
      <c r="AJ84" s="114">
        <v>25</v>
      </c>
      <c r="AK84" s="137">
        <v>6.25</v>
      </c>
      <c r="AL84" s="114">
        <v>0</v>
      </c>
      <c r="AM84" s="113">
        <v>0</v>
      </c>
      <c r="AN84" s="24">
        <f t="shared" si="7"/>
        <v>25</v>
      </c>
      <c r="AO84" s="24">
        <f t="shared" si="8"/>
        <v>0</v>
      </c>
      <c r="AP84" s="114">
        <f t="shared" si="9"/>
        <v>200</v>
      </c>
      <c r="AQ84" s="114">
        <f t="shared" si="10"/>
        <v>0</v>
      </c>
    </row>
    <row r="85" spans="1:43" ht="12.75">
      <c r="A85" s="17">
        <v>82</v>
      </c>
      <c r="B85" s="17" t="s">
        <v>228</v>
      </c>
      <c r="C85" s="17" t="s">
        <v>229</v>
      </c>
      <c r="D85" s="20"/>
      <c r="E85" s="20"/>
      <c r="F85" s="113"/>
      <c r="G85" s="20"/>
      <c r="H85" s="20"/>
      <c r="I85" s="20"/>
      <c r="J85" s="113"/>
      <c r="K85" s="20"/>
      <c r="L85" s="20" t="s">
        <v>206</v>
      </c>
      <c r="M85" s="20">
        <v>25</v>
      </c>
      <c r="N85" s="113">
        <v>6.25</v>
      </c>
      <c r="O85" s="20">
        <v>0</v>
      </c>
      <c r="P85" s="20"/>
      <c r="Q85" s="20"/>
      <c r="R85" s="113"/>
      <c r="S85" s="20"/>
      <c r="T85" s="20"/>
      <c r="U85" s="20"/>
      <c r="V85" s="113"/>
      <c r="W85" s="20"/>
      <c r="X85" s="20"/>
      <c r="Y85" s="20"/>
      <c r="Z85" s="113"/>
      <c r="AA85" s="20"/>
      <c r="AB85" s="17"/>
      <c r="AC85" s="17"/>
      <c r="AD85" s="17"/>
      <c r="AE85" s="17"/>
      <c r="AF85" s="17"/>
      <c r="AG85" s="17"/>
      <c r="AH85" s="17"/>
      <c r="AI85" s="17"/>
      <c r="AJ85" s="114">
        <v>25</v>
      </c>
      <c r="AK85" s="137">
        <v>6.25</v>
      </c>
      <c r="AL85" s="114">
        <v>0</v>
      </c>
      <c r="AM85" s="113">
        <v>0</v>
      </c>
      <c r="AN85" s="24">
        <f t="shared" si="7"/>
        <v>25</v>
      </c>
      <c r="AO85" s="24">
        <f t="shared" si="8"/>
        <v>0</v>
      </c>
      <c r="AP85" s="114">
        <f t="shared" si="9"/>
        <v>200</v>
      </c>
      <c r="AQ85" s="114">
        <f t="shared" si="10"/>
        <v>0</v>
      </c>
    </row>
    <row r="86" spans="1:43" ht="12.75">
      <c r="A86" s="17">
        <v>83</v>
      </c>
      <c r="B86" s="17" t="s">
        <v>259</v>
      </c>
      <c r="C86" s="17" t="s">
        <v>291</v>
      </c>
      <c r="D86" s="20"/>
      <c r="E86" s="20"/>
      <c r="F86" s="113"/>
      <c r="G86" s="20"/>
      <c r="H86" s="20"/>
      <c r="I86" s="20"/>
      <c r="J86" s="113"/>
      <c r="K86" s="20"/>
      <c r="L86" s="20"/>
      <c r="M86" s="20"/>
      <c r="N86" s="113"/>
      <c r="O86" s="20"/>
      <c r="P86" s="20"/>
      <c r="Q86" s="20"/>
      <c r="R86" s="113"/>
      <c r="S86" s="20"/>
      <c r="T86" s="20"/>
      <c r="U86" s="20"/>
      <c r="V86" s="113"/>
      <c r="W86" s="20"/>
      <c r="X86" s="20" t="s">
        <v>290</v>
      </c>
      <c r="Y86" s="20">
        <v>20</v>
      </c>
      <c r="Z86" s="113">
        <v>5</v>
      </c>
      <c r="AA86" s="20">
        <v>0</v>
      </c>
      <c r="AB86" s="17"/>
      <c r="AC86" s="17"/>
      <c r="AD86" s="17"/>
      <c r="AE86" s="17"/>
      <c r="AF86" s="17"/>
      <c r="AG86" s="17"/>
      <c r="AH86" s="17"/>
      <c r="AI86" s="17"/>
      <c r="AJ86" s="114">
        <v>20</v>
      </c>
      <c r="AK86" s="137">
        <v>5</v>
      </c>
      <c r="AL86" s="114">
        <v>0</v>
      </c>
      <c r="AM86" s="113">
        <v>0</v>
      </c>
      <c r="AN86" s="24">
        <f t="shared" si="7"/>
        <v>20</v>
      </c>
      <c r="AO86" s="24">
        <f t="shared" si="8"/>
        <v>0</v>
      </c>
      <c r="AP86" s="114">
        <f t="shared" si="9"/>
        <v>160</v>
      </c>
      <c r="AQ86" s="114">
        <f t="shared" si="10"/>
        <v>5</v>
      </c>
    </row>
    <row r="87" spans="1:43" ht="12.75">
      <c r="A87" s="17">
        <v>84</v>
      </c>
      <c r="B87" s="17" t="s">
        <v>265</v>
      </c>
      <c r="C87" s="17" t="s">
        <v>266</v>
      </c>
      <c r="D87" s="20"/>
      <c r="E87" s="20"/>
      <c r="F87" s="113"/>
      <c r="G87" s="20"/>
      <c r="H87" s="20"/>
      <c r="I87" s="20"/>
      <c r="J87" s="113"/>
      <c r="K87" s="20"/>
      <c r="L87" s="20" t="s">
        <v>211</v>
      </c>
      <c r="M87" s="20">
        <v>17</v>
      </c>
      <c r="N87" s="113">
        <v>4.25</v>
      </c>
      <c r="O87" s="20">
        <v>0</v>
      </c>
      <c r="P87" s="20"/>
      <c r="Q87" s="20"/>
      <c r="R87" s="113"/>
      <c r="S87" s="20"/>
      <c r="T87" s="20"/>
      <c r="U87" s="20"/>
      <c r="V87" s="113"/>
      <c r="W87" s="20"/>
      <c r="X87" s="20"/>
      <c r="Y87" s="20"/>
      <c r="Z87" s="113"/>
      <c r="AA87" s="20"/>
      <c r="AB87" s="17"/>
      <c r="AC87" s="17"/>
      <c r="AD87" s="17"/>
      <c r="AE87" s="17"/>
      <c r="AF87" s="17"/>
      <c r="AG87" s="17"/>
      <c r="AH87" s="17"/>
      <c r="AI87" s="17"/>
      <c r="AJ87" s="114">
        <v>17</v>
      </c>
      <c r="AK87" s="137">
        <v>4.25</v>
      </c>
      <c r="AL87" s="114">
        <v>0</v>
      </c>
      <c r="AM87" s="113">
        <v>0</v>
      </c>
      <c r="AN87" s="24">
        <f t="shared" si="7"/>
        <v>17</v>
      </c>
      <c r="AO87" s="24">
        <f t="shared" si="8"/>
        <v>0</v>
      </c>
      <c r="AP87" s="114">
        <f t="shared" si="9"/>
        <v>136</v>
      </c>
      <c r="AQ87" s="114">
        <f t="shared" si="10"/>
        <v>3</v>
      </c>
    </row>
    <row r="88" spans="1:43" ht="12.75">
      <c r="A88" s="17">
        <v>85</v>
      </c>
      <c r="B88" s="17" t="s">
        <v>309</v>
      </c>
      <c r="C88" s="17" t="s">
        <v>310</v>
      </c>
      <c r="D88" s="20"/>
      <c r="E88" s="20"/>
      <c r="F88" s="113"/>
      <c r="G88" s="20"/>
      <c r="H88" s="20"/>
      <c r="I88" s="20"/>
      <c r="J88" s="113"/>
      <c r="K88" s="20"/>
      <c r="L88" s="20"/>
      <c r="M88" s="20"/>
      <c r="N88" s="113"/>
      <c r="O88" s="20"/>
      <c r="P88" s="20"/>
      <c r="Q88" s="20"/>
      <c r="R88" s="113"/>
      <c r="S88" s="20"/>
      <c r="T88" s="20"/>
      <c r="U88" s="20"/>
      <c r="V88" s="113"/>
      <c r="W88" s="20"/>
      <c r="X88" s="20"/>
      <c r="Y88" s="20"/>
      <c r="Z88" s="113"/>
      <c r="AA88" s="20"/>
      <c r="AB88" s="17"/>
      <c r="AC88" s="17"/>
      <c r="AD88" s="17"/>
      <c r="AE88" s="17"/>
      <c r="AF88" s="20" t="s">
        <v>308</v>
      </c>
      <c r="AG88" s="20">
        <v>16</v>
      </c>
      <c r="AH88" s="113">
        <v>4</v>
      </c>
      <c r="AI88" s="20">
        <v>0</v>
      </c>
      <c r="AJ88" s="114">
        <v>16</v>
      </c>
      <c r="AK88" s="137">
        <v>4</v>
      </c>
      <c r="AL88" s="114">
        <v>0</v>
      </c>
      <c r="AM88" s="113">
        <v>0</v>
      </c>
      <c r="AN88" s="24">
        <f t="shared" si="7"/>
        <v>16</v>
      </c>
      <c r="AO88" s="24">
        <f t="shared" si="8"/>
        <v>0</v>
      </c>
      <c r="AP88" s="114">
        <f t="shared" si="9"/>
        <v>128</v>
      </c>
      <c r="AQ88" s="114">
        <f t="shared" si="10"/>
        <v>1</v>
      </c>
    </row>
    <row r="89" spans="1:43" ht="12.75">
      <c r="A89" s="17">
        <v>86</v>
      </c>
      <c r="B89" s="17" t="s">
        <v>274</v>
      </c>
      <c r="C89" s="17" t="s">
        <v>275</v>
      </c>
      <c r="D89" s="20"/>
      <c r="E89" s="20"/>
      <c r="F89" s="113"/>
      <c r="G89" s="20"/>
      <c r="H89" s="20"/>
      <c r="I89" s="20"/>
      <c r="J89" s="113"/>
      <c r="K89" s="20"/>
      <c r="L89" s="20"/>
      <c r="M89" s="20"/>
      <c r="N89" s="113"/>
      <c r="O89" s="20"/>
      <c r="P89" s="20" t="s">
        <v>273</v>
      </c>
      <c r="Q89" s="20">
        <v>0</v>
      </c>
      <c r="R89" s="113">
        <v>0</v>
      </c>
      <c r="S89" s="20">
        <v>0</v>
      </c>
      <c r="T89" s="20" t="s">
        <v>273</v>
      </c>
      <c r="U89" s="20">
        <v>15</v>
      </c>
      <c r="V89" s="113">
        <v>3</v>
      </c>
      <c r="W89" s="20">
        <v>0</v>
      </c>
      <c r="X89" s="20"/>
      <c r="Y89" s="20"/>
      <c r="Z89" s="113"/>
      <c r="AA89" s="20"/>
      <c r="AB89" s="17"/>
      <c r="AC89" s="17"/>
      <c r="AD89" s="17"/>
      <c r="AE89" s="17"/>
      <c r="AF89" s="17"/>
      <c r="AG89" s="17"/>
      <c r="AH89" s="17"/>
      <c r="AI89" s="17"/>
      <c r="AJ89" s="114">
        <v>15</v>
      </c>
      <c r="AK89" s="137">
        <v>1.875</v>
      </c>
      <c r="AL89" s="114">
        <v>0</v>
      </c>
      <c r="AM89" s="113">
        <v>0</v>
      </c>
      <c r="AN89" s="24">
        <f t="shared" si="7"/>
        <v>7.5</v>
      </c>
      <c r="AO89" s="24">
        <f t="shared" si="8"/>
        <v>0</v>
      </c>
      <c r="AP89" s="114">
        <f t="shared" si="9"/>
        <v>60</v>
      </c>
      <c r="AQ89" s="114">
        <f t="shared" si="10"/>
        <v>1</v>
      </c>
    </row>
    <row r="90" spans="1:43" ht="12.75">
      <c r="A90" s="17">
        <v>87</v>
      </c>
      <c r="B90" s="17" t="s">
        <v>240</v>
      </c>
      <c r="C90" s="17" t="s">
        <v>257</v>
      </c>
      <c r="D90" s="20"/>
      <c r="E90" s="20"/>
      <c r="F90" s="113"/>
      <c r="G90" s="20"/>
      <c r="H90" s="20"/>
      <c r="I90" s="20"/>
      <c r="J90" s="113"/>
      <c r="K90" s="20"/>
      <c r="L90" s="20" t="s">
        <v>204</v>
      </c>
      <c r="M90" s="20">
        <v>12</v>
      </c>
      <c r="N90" s="113">
        <v>2.4</v>
      </c>
      <c r="O90" s="20">
        <v>0</v>
      </c>
      <c r="P90" s="20"/>
      <c r="Q90" s="20"/>
      <c r="R90" s="113"/>
      <c r="S90" s="20"/>
      <c r="T90" s="20"/>
      <c r="U90" s="20"/>
      <c r="V90" s="113"/>
      <c r="W90" s="20"/>
      <c r="X90" s="20"/>
      <c r="Y90" s="20"/>
      <c r="Z90" s="113"/>
      <c r="AA90" s="20"/>
      <c r="AB90" s="17"/>
      <c r="AC90" s="17"/>
      <c r="AD90" s="17"/>
      <c r="AE90" s="17"/>
      <c r="AF90" s="17"/>
      <c r="AG90" s="17"/>
      <c r="AH90" s="17"/>
      <c r="AI90" s="17"/>
      <c r="AJ90" s="114">
        <v>12</v>
      </c>
      <c r="AK90" s="137">
        <v>2.4</v>
      </c>
      <c r="AL90" s="114">
        <v>0</v>
      </c>
      <c r="AM90" s="113">
        <v>0</v>
      </c>
      <c r="AN90" s="24">
        <f t="shared" si="7"/>
        <v>12</v>
      </c>
      <c r="AO90" s="24">
        <f t="shared" si="8"/>
        <v>0</v>
      </c>
      <c r="AP90" s="114">
        <f t="shared" si="9"/>
        <v>96</v>
      </c>
      <c r="AQ90" s="114">
        <f t="shared" si="10"/>
        <v>3</v>
      </c>
    </row>
    <row r="91" spans="1:43" ht="12.75">
      <c r="A91" s="17">
        <v>88</v>
      </c>
      <c r="B91" s="17" t="s">
        <v>319</v>
      </c>
      <c r="C91" s="122" t="s">
        <v>320</v>
      </c>
      <c r="D91" s="20"/>
      <c r="E91" s="20"/>
      <c r="F91" s="113"/>
      <c r="G91" s="20"/>
      <c r="H91" s="20"/>
      <c r="I91" s="20"/>
      <c r="J91" s="113"/>
      <c r="K91" s="20"/>
      <c r="L91" s="20"/>
      <c r="M91" s="20"/>
      <c r="N91" s="113"/>
      <c r="O91" s="20"/>
      <c r="P91" s="20"/>
      <c r="Q91" s="20"/>
      <c r="R91" s="113"/>
      <c r="S91" s="20"/>
      <c r="T91" s="20"/>
      <c r="U91" s="20"/>
      <c r="V91" s="113"/>
      <c r="W91" s="20"/>
      <c r="X91" s="20"/>
      <c r="Y91" s="20"/>
      <c r="Z91" s="113"/>
      <c r="AA91" s="20"/>
      <c r="AB91" s="17"/>
      <c r="AC91" s="17"/>
      <c r="AD91" s="17"/>
      <c r="AE91" s="17"/>
      <c r="AF91" s="20" t="s">
        <v>312</v>
      </c>
      <c r="AG91" s="20">
        <v>0</v>
      </c>
      <c r="AH91" s="113">
        <v>0</v>
      </c>
      <c r="AI91" s="20">
        <v>0</v>
      </c>
      <c r="AJ91" s="114">
        <v>0</v>
      </c>
      <c r="AK91" s="137">
        <v>0</v>
      </c>
      <c r="AL91" s="114">
        <v>0</v>
      </c>
      <c r="AM91" s="113">
        <v>0</v>
      </c>
      <c r="AN91" s="24">
        <f t="shared" si="7"/>
        <v>0</v>
      </c>
      <c r="AO91" s="24">
        <f t="shared" si="8"/>
        <v>0</v>
      </c>
      <c r="AP91" s="114">
        <f t="shared" si="9"/>
        <v>0</v>
      </c>
      <c r="AQ91" s="114">
        <f t="shared" si="10"/>
        <v>12</v>
      </c>
    </row>
    <row r="92" spans="1:43" ht="12.75">
      <c r="A92" s="17">
        <v>89</v>
      </c>
      <c r="B92" s="17" t="s">
        <v>327</v>
      </c>
      <c r="C92" s="17" t="s">
        <v>111</v>
      </c>
      <c r="D92" s="20"/>
      <c r="E92" s="20"/>
      <c r="F92" s="113"/>
      <c r="G92" s="20"/>
      <c r="H92" s="20"/>
      <c r="I92" s="20"/>
      <c r="J92" s="113"/>
      <c r="K92" s="20"/>
      <c r="L92" s="20"/>
      <c r="M92" s="20"/>
      <c r="N92" s="113"/>
      <c r="O92" s="20"/>
      <c r="P92" s="20"/>
      <c r="Q92" s="20"/>
      <c r="R92" s="113"/>
      <c r="S92" s="20"/>
      <c r="T92" s="20"/>
      <c r="U92" s="20"/>
      <c r="V92" s="113"/>
      <c r="W92" s="20"/>
      <c r="X92" s="20"/>
      <c r="Y92" s="20"/>
      <c r="Z92" s="113"/>
      <c r="AA92" s="20"/>
      <c r="AB92" s="20"/>
      <c r="AC92" s="20"/>
      <c r="AD92" s="113"/>
      <c r="AE92" s="20"/>
      <c r="AF92" s="20" t="s">
        <v>308</v>
      </c>
      <c r="AG92" s="20">
        <v>0</v>
      </c>
      <c r="AH92" s="113">
        <v>0</v>
      </c>
      <c r="AI92" s="20">
        <v>0</v>
      </c>
      <c r="AJ92" s="114">
        <v>0</v>
      </c>
      <c r="AK92" s="137">
        <v>0</v>
      </c>
      <c r="AL92" s="114">
        <v>0</v>
      </c>
      <c r="AM92" s="113">
        <v>0</v>
      </c>
      <c r="AN92" s="24">
        <f t="shared" si="7"/>
        <v>0</v>
      </c>
      <c r="AO92" s="24">
        <f t="shared" si="8"/>
        <v>0</v>
      </c>
      <c r="AP92" s="114">
        <f t="shared" si="9"/>
        <v>0</v>
      </c>
      <c r="AQ92" s="114">
        <f t="shared" si="10"/>
        <v>0</v>
      </c>
    </row>
    <row r="93" spans="1:43" ht="12.75">
      <c r="A93" s="17">
        <v>90</v>
      </c>
      <c r="B93" s="17" t="s">
        <v>244</v>
      </c>
      <c r="C93" s="17" t="s">
        <v>241</v>
      </c>
      <c r="D93" s="20"/>
      <c r="E93" s="20"/>
      <c r="F93" s="113"/>
      <c r="G93" s="20"/>
      <c r="H93" s="20"/>
      <c r="I93" s="20"/>
      <c r="J93" s="113"/>
      <c r="K93" s="20"/>
      <c r="L93" s="20" t="s">
        <v>270</v>
      </c>
      <c r="M93" s="20">
        <v>0</v>
      </c>
      <c r="N93" s="113">
        <v>0</v>
      </c>
      <c r="O93" s="20">
        <v>0</v>
      </c>
      <c r="P93" s="20"/>
      <c r="Q93" s="20"/>
      <c r="R93" s="113"/>
      <c r="S93" s="20"/>
      <c r="T93" s="20"/>
      <c r="U93" s="20"/>
      <c r="V93" s="113"/>
      <c r="W93" s="20"/>
      <c r="X93" s="20"/>
      <c r="Y93" s="20"/>
      <c r="Z93" s="113"/>
      <c r="AA93" s="20"/>
      <c r="AB93" s="17"/>
      <c r="AC93" s="17"/>
      <c r="AD93" s="17"/>
      <c r="AE93" s="17"/>
      <c r="AF93" s="17"/>
      <c r="AG93" s="17"/>
      <c r="AH93" s="17"/>
      <c r="AI93" s="17"/>
      <c r="AJ93" s="114">
        <v>0</v>
      </c>
      <c r="AK93" s="137">
        <v>0</v>
      </c>
      <c r="AL93" s="114">
        <v>0</v>
      </c>
      <c r="AM93" s="113">
        <v>0</v>
      </c>
      <c r="AN93" s="24">
        <f t="shared" si="7"/>
        <v>0</v>
      </c>
      <c r="AO93" s="24">
        <f t="shared" si="8"/>
        <v>0</v>
      </c>
      <c r="AP93" s="114">
        <f t="shared" si="9"/>
        <v>0</v>
      </c>
      <c r="AQ93" s="114">
        <f t="shared" si="10"/>
        <v>0</v>
      </c>
    </row>
    <row r="94" spans="1:43" ht="12.75">
      <c r="A94" s="17">
        <v>91</v>
      </c>
      <c r="B94" s="17" t="s">
        <v>250</v>
      </c>
      <c r="C94" s="17" t="s">
        <v>249</v>
      </c>
      <c r="D94" s="20"/>
      <c r="E94" s="20"/>
      <c r="F94" s="113"/>
      <c r="G94" s="20"/>
      <c r="H94" s="20"/>
      <c r="I94" s="20"/>
      <c r="J94" s="113"/>
      <c r="K94" s="20"/>
      <c r="L94" s="20" t="s">
        <v>209</v>
      </c>
      <c r="M94" s="20">
        <v>0</v>
      </c>
      <c r="N94" s="113">
        <v>0</v>
      </c>
      <c r="O94" s="20">
        <v>0</v>
      </c>
      <c r="P94" s="20"/>
      <c r="Q94" s="20"/>
      <c r="R94" s="113"/>
      <c r="S94" s="20"/>
      <c r="T94" s="20"/>
      <c r="U94" s="20"/>
      <c r="V94" s="113"/>
      <c r="W94" s="20"/>
      <c r="X94" s="20"/>
      <c r="Y94" s="20"/>
      <c r="Z94" s="113"/>
      <c r="AA94" s="20"/>
      <c r="AB94" s="17"/>
      <c r="AC94" s="17"/>
      <c r="AD94" s="17"/>
      <c r="AE94" s="17"/>
      <c r="AF94" s="17"/>
      <c r="AG94" s="17"/>
      <c r="AH94" s="17"/>
      <c r="AI94" s="17"/>
      <c r="AJ94" s="114">
        <v>0</v>
      </c>
      <c r="AK94" s="137">
        <v>0</v>
      </c>
      <c r="AL94" s="114">
        <v>0</v>
      </c>
      <c r="AM94" s="113">
        <v>0</v>
      </c>
      <c r="AN94" s="24">
        <f t="shared" si="7"/>
        <v>0</v>
      </c>
      <c r="AO94" s="24">
        <f t="shared" si="8"/>
        <v>0</v>
      </c>
      <c r="AP94" s="114">
        <f t="shared" si="9"/>
        <v>0</v>
      </c>
      <c r="AQ94" s="114">
        <f t="shared" si="10"/>
        <v>0</v>
      </c>
    </row>
    <row r="95" spans="1:43" ht="12.75">
      <c r="A95" s="17">
        <v>92</v>
      </c>
      <c r="B95" s="17" t="s">
        <v>238</v>
      </c>
      <c r="C95" s="17" t="s">
        <v>245</v>
      </c>
      <c r="D95" s="20"/>
      <c r="E95" s="20"/>
      <c r="F95" s="113"/>
      <c r="G95" s="20"/>
      <c r="H95" s="20"/>
      <c r="I95" s="20"/>
      <c r="J95" s="113"/>
      <c r="K95" s="20"/>
      <c r="L95" s="20" t="s">
        <v>270</v>
      </c>
      <c r="M95" s="20">
        <v>0</v>
      </c>
      <c r="N95" s="113">
        <v>0</v>
      </c>
      <c r="O95" s="20">
        <v>0</v>
      </c>
      <c r="P95" s="20"/>
      <c r="Q95" s="20"/>
      <c r="R95" s="113"/>
      <c r="S95" s="20"/>
      <c r="T95" s="20"/>
      <c r="U95" s="20"/>
      <c r="V95" s="113"/>
      <c r="W95" s="20"/>
      <c r="X95" s="20"/>
      <c r="Y95" s="20"/>
      <c r="Z95" s="113"/>
      <c r="AA95" s="20"/>
      <c r="AB95" s="17"/>
      <c r="AC95" s="17"/>
      <c r="AD95" s="17"/>
      <c r="AE95" s="17"/>
      <c r="AF95" s="17"/>
      <c r="AG95" s="17"/>
      <c r="AH95" s="17"/>
      <c r="AI95" s="17"/>
      <c r="AJ95" s="114">
        <v>0</v>
      </c>
      <c r="AK95" s="137">
        <v>0</v>
      </c>
      <c r="AL95" s="114">
        <v>0</v>
      </c>
      <c r="AM95" s="113">
        <v>0</v>
      </c>
      <c r="AN95" s="24">
        <f t="shared" si="7"/>
        <v>0</v>
      </c>
      <c r="AO95" s="24">
        <f t="shared" si="8"/>
        <v>0</v>
      </c>
      <c r="AP95" s="114">
        <f t="shared" si="9"/>
        <v>0</v>
      </c>
      <c r="AQ95" s="114">
        <f t="shared" si="10"/>
        <v>0</v>
      </c>
    </row>
    <row r="96" spans="1:43" ht="12.75">
      <c r="A96" s="17">
        <v>93</v>
      </c>
      <c r="B96" s="17" t="s">
        <v>235</v>
      </c>
      <c r="C96" s="17" t="s">
        <v>236</v>
      </c>
      <c r="D96" s="20"/>
      <c r="E96" s="20"/>
      <c r="F96" s="113"/>
      <c r="G96" s="20"/>
      <c r="H96" s="20"/>
      <c r="I96" s="20"/>
      <c r="J96" s="113"/>
      <c r="K96" s="20"/>
      <c r="L96" s="20" t="s">
        <v>205</v>
      </c>
      <c r="M96" s="20">
        <v>0</v>
      </c>
      <c r="N96" s="113">
        <v>0</v>
      </c>
      <c r="O96" s="20">
        <v>0</v>
      </c>
      <c r="P96" s="20"/>
      <c r="Q96" s="20"/>
      <c r="R96" s="113"/>
      <c r="S96" s="20"/>
      <c r="T96" s="20"/>
      <c r="U96" s="20"/>
      <c r="V96" s="113"/>
      <c r="W96" s="20"/>
      <c r="X96" s="20"/>
      <c r="Y96" s="20"/>
      <c r="Z96" s="113"/>
      <c r="AA96" s="20"/>
      <c r="AB96" s="17"/>
      <c r="AC96" s="17"/>
      <c r="AD96" s="17"/>
      <c r="AE96" s="17"/>
      <c r="AF96" s="17"/>
      <c r="AG96" s="17"/>
      <c r="AH96" s="17"/>
      <c r="AI96" s="17"/>
      <c r="AJ96" s="114">
        <v>0</v>
      </c>
      <c r="AK96" s="137">
        <v>0</v>
      </c>
      <c r="AL96" s="114">
        <v>0</v>
      </c>
      <c r="AM96" s="113">
        <v>0</v>
      </c>
      <c r="AN96" s="24">
        <f t="shared" si="7"/>
        <v>0</v>
      </c>
      <c r="AO96" s="24">
        <f t="shared" si="8"/>
        <v>0</v>
      </c>
      <c r="AP96" s="114">
        <f t="shared" si="9"/>
        <v>0</v>
      </c>
      <c r="AQ96" s="114">
        <f t="shared" si="10"/>
        <v>0</v>
      </c>
    </row>
    <row r="97" spans="1:43" ht="12.75">
      <c r="A97" s="17">
        <v>94</v>
      </c>
      <c r="B97" s="17" t="s">
        <v>238</v>
      </c>
      <c r="C97" s="17" t="s">
        <v>138</v>
      </c>
      <c r="D97" s="20"/>
      <c r="E97" s="20"/>
      <c r="F97" s="113"/>
      <c r="G97" s="20"/>
      <c r="H97" s="20"/>
      <c r="I97" s="20"/>
      <c r="J97" s="113"/>
      <c r="K97" s="20"/>
      <c r="L97" s="20" t="s">
        <v>205</v>
      </c>
      <c r="M97" s="20">
        <v>0</v>
      </c>
      <c r="N97" s="113">
        <v>0</v>
      </c>
      <c r="O97" s="20">
        <v>0</v>
      </c>
      <c r="P97" s="20"/>
      <c r="Q97" s="20"/>
      <c r="R97" s="113"/>
      <c r="S97" s="20"/>
      <c r="T97" s="20"/>
      <c r="U97" s="20"/>
      <c r="V97" s="113"/>
      <c r="W97" s="20"/>
      <c r="X97" s="20"/>
      <c r="Y97" s="20"/>
      <c r="Z97" s="113"/>
      <c r="AA97" s="20"/>
      <c r="AB97" s="17"/>
      <c r="AC97" s="17"/>
      <c r="AD97" s="17"/>
      <c r="AE97" s="17"/>
      <c r="AF97" s="17"/>
      <c r="AG97" s="17"/>
      <c r="AH97" s="17"/>
      <c r="AI97" s="17"/>
      <c r="AJ97" s="114">
        <v>0</v>
      </c>
      <c r="AK97" s="137">
        <v>0</v>
      </c>
      <c r="AL97" s="114">
        <v>0</v>
      </c>
      <c r="AM97" s="113">
        <v>0</v>
      </c>
      <c r="AN97" s="24">
        <f t="shared" si="7"/>
        <v>0</v>
      </c>
      <c r="AO97" s="24">
        <f t="shared" si="8"/>
        <v>0</v>
      </c>
      <c r="AP97" s="114">
        <f t="shared" si="9"/>
        <v>0</v>
      </c>
      <c r="AQ97" s="114">
        <f t="shared" si="10"/>
        <v>0</v>
      </c>
    </row>
    <row r="98" spans="1:43" ht="12.75">
      <c r="A98" s="17">
        <v>95</v>
      </c>
      <c r="B98" s="17" t="s">
        <v>226</v>
      </c>
      <c r="C98" s="17" t="s">
        <v>227</v>
      </c>
      <c r="D98" s="20"/>
      <c r="E98" s="20"/>
      <c r="F98" s="113"/>
      <c r="G98" s="20"/>
      <c r="H98" s="20"/>
      <c r="I98" s="20"/>
      <c r="J98" s="113"/>
      <c r="K98" s="20"/>
      <c r="L98" s="20" t="s">
        <v>206</v>
      </c>
      <c r="M98" s="20">
        <v>0</v>
      </c>
      <c r="N98" s="113">
        <v>0</v>
      </c>
      <c r="O98" s="20">
        <v>0</v>
      </c>
      <c r="P98" s="20"/>
      <c r="Q98" s="20"/>
      <c r="R98" s="113"/>
      <c r="S98" s="20"/>
      <c r="T98" s="20"/>
      <c r="U98" s="20"/>
      <c r="V98" s="113"/>
      <c r="W98" s="20"/>
      <c r="X98" s="20"/>
      <c r="Y98" s="20"/>
      <c r="Z98" s="113"/>
      <c r="AA98" s="20"/>
      <c r="AB98" s="17"/>
      <c r="AC98" s="17"/>
      <c r="AD98" s="17"/>
      <c r="AE98" s="17"/>
      <c r="AF98" s="17"/>
      <c r="AG98" s="17"/>
      <c r="AH98" s="17"/>
      <c r="AI98" s="17"/>
      <c r="AJ98" s="114">
        <v>0</v>
      </c>
      <c r="AK98" s="137">
        <v>0</v>
      </c>
      <c r="AL98" s="114">
        <v>0</v>
      </c>
      <c r="AM98" s="113">
        <v>0</v>
      </c>
      <c r="AN98" s="24">
        <f t="shared" si="7"/>
        <v>0</v>
      </c>
      <c r="AO98" s="24">
        <f t="shared" si="8"/>
        <v>0</v>
      </c>
      <c r="AP98" s="114">
        <f t="shared" si="9"/>
        <v>0</v>
      </c>
      <c r="AQ98" s="114">
        <f t="shared" si="10"/>
        <v>0</v>
      </c>
    </row>
    <row r="99" spans="1:43" ht="12.75">
      <c r="A99" s="17">
        <v>96</v>
      </c>
      <c r="B99" s="17" t="s">
        <v>259</v>
      </c>
      <c r="C99" s="17" t="s">
        <v>293</v>
      </c>
      <c r="D99" s="20"/>
      <c r="E99" s="20"/>
      <c r="F99" s="113"/>
      <c r="G99" s="20"/>
      <c r="H99" s="20"/>
      <c r="I99" s="20"/>
      <c r="J99" s="113"/>
      <c r="K99" s="20"/>
      <c r="L99" s="20"/>
      <c r="M99" s="20"/>
      <c r="N99" s="113"/>
      <c r="O99" s="20"/>
      <c r="P99" s="20"/>
      <c r="Q99" s="20"/>
      <c r="R99" s="113"/>
      <c r="S99" s="20"/>
      <c r="T99" s="20"/>
      <c r="U99" s="20"/>
      <c r="V99" s="113"/>
      <c r="W99" s="20"/>
      <c r="X99" s="20" t="s">
        <v>296</v>
      </c>
      <c r="Y99" s="20">
        <v>0</v>
      </c>
      <c r="Z99" s="113">
        <v>0</v>
      </c>
      <c r="AA99" s="20">
        <v>0</v>
      </c>
      <c r="AB99" s="17"/>
      <c r="AC99" s="17"/>
      <c r="AD99" s="17"/>
      <c r="AE99" s="17"/>
      <c r="AF99" s="17"/>
      <c r="AG99" s="17"/>
      <c r="AH99" s="17"/>
      <c r="AI99" s="17"/>
      <c r="AJ99" s="114">
        <v>0</v>
      </c>
      <c r="AK99" s="137">
        <v>0</v>
      </c>
      <c r="AL99" s="114">
        <v>0</v>
      </c>
      <c r="AM99" s="113">
        <v>0</v>
      </c>
      <c r="AN99" s="24">
        <f t="shared" si="7"/>
        <v>0</v>
      </c>
      <c r="AO99" s="24">
        <f t="shared" si="8"/>
        <v>0</v>
      </c>
      <c r="AP99" s="114">
        <f t="shared" si="9"/>
        <v>0</v>
      </c>
      <c r="AQ99" s="114">
        <f t="shared" si="10"/>
        <v>0</v>
      </c>
    </row>
    <row r="100" spans="1:43" ht="12.75">
      <c r="A100" s="17">
        <v>97</v>
      </c>
      <c r="B100" s="17" t="s">
        <v>234</v>
      </c>
      <c r="C100" s="17" t="s">
        <v>229</v>
      </c>
      <c r="D100" s="20"/>
      <c r="E100" s="20"/>
      <c r="F100" s="113"/>
      <c r="G100" s="20"/>
      <c r="H100" s="20"/>
      <c r="I100" s="20"/>
      <c r="J100" s="113"/>
      <c r="K100" s="20"/>
      <c r="L100" s="20" t="s">
        <v>207</v>
      </c>
      <c r="M100" s="20">
        <v>0</v>
      </c>
      <c r="N100" s="113">
        <v>0</v>
      </c>
      <c r="O100" s="20">
        <v>0</v>
      </c>
      <c r="P100" s="20"/>
      <c r="Q100" s="20"/>
      <c r="R100" s="113"/>
      <c r="S100" s="20"/>
      <c r="T100" s="20"/>
      <c r="U100" s="20"/>
      <c r="V100" s="113"/>
      <c r="W100" s="20"/>
      <c r="X100" s="20"/>
      <c r="Y100" s="20"/>
      <c r="Z100" s="113"/>
      <c r="AA100" s="20"/>
      <c r="AB100" s="17"/>
      <c r="AC100" s="17"/>
      <c r="AD100" s="17"/>
      <c r="AE100" s="17"/>
      <c r="AF100" s="17"/>
      <c r="AG100" s="17"/>
      <c r="AH100" s="17"/>
      <c r="AI100" s="17"/>
      <c r="AJ100" s="114">
        <v>0</v>
      </c>
      <c r="AK100" s="137">
        <v>0</v>
      </c>
      <c r="AL100" s="114">
        <v>0</v>
      </c>
      <c r="AM100" s="113">
        <v>0</v>
      </c>
      <c r="AN100" s="24">
        <f t="shared" si="7"/>
        <v>0</v>
      </c>
      <c r="AO100" s="24">
        <f t="shared" si="8"/>
        <v>0</v>
      </c>
      <c r="AP100" s="114">
        <f t="shared" si="9"/>
        <v>0</v>
      </c>
      <c r="AQ100" s="114">
        <f t="shared" si="10"/>
        <v>0</v>
      </c>
    </row>
    <row r="101" spans="1:43" ht="12.75">
      <c r="A101" s="17">
        <v>98</v>
      </c>
      <c r="B101" s="17" t="s">
        <v>239</v>
      </c>
      <c r="C101" s="17" t="s">
        <v>97</v>
      </c>
      <c r="D101" s="20"/>
      <c r="E101" s="20"/>
      <c r="F101" s="113"/>
      <c r="G101" s="20"/>
      <c r="H101" s="20"/>
      <c r="I101" s="20"/>
      <c r="J101" s="113"/>
      <c r="K101" s="20"/>
      <c r="L101" s="20" t="s">
        <v>205</v>
      </c>
      <c r="M101" s="20">
        <v>0</v>
      </c>
      <c r="N101" s="113">
        <v>0</v>
      </c>
      <c r="O101" s="20">
        <v>0</v>
      </c>
      <c r="P101" s="20"/>
      <c r="Q101" s="20"/>
      <c r="R101" s="113"/>
      <c r="S101" s="20"/>
      <c r="T101" s="20"/>
      <c r="U101" s="20"/>
      <c r="V101" s="113"/>
      <c r="W101" s="20"/>
      <c r="X101" s="20"/>
      <c r="Y101" s="20"/>
      <c r="Z101" s="113"/>
      <c r="AA101" s="20"/>
      <c r="AB101" s="17"/>
      <c r="AC101" s="17"/>
      <c r="AD101" s="17"/>
      <c r="AE101" s="17"/>
      <c r="AF101" s="17"/>
      <c r="AG101" s="17"/>
      <c r="AH101" s="17"/>
      <c r="AI101" s="17"/>
      <c r="AJ101" s="114">
        <v>0</v>
      </c>
      <c r="AK101" s="137">
        <v>0</v>
      </c>
      <c r="AL101" s="114">
        <v>0</v>
      </c>
      <c r="AM101" s="113">
        <v>0</v>
      </c>
      <c r="AN101" s="24">
        <f t="shared" si="7"/>
        <v>0</v>
      </c>
      <c r="AO101" s="24">
        <f t="shared" si="8"/>
        <v>0</v>
      </c>
      <c r="AP101" s="114">
        <f t="shared" si="9"/>
        <v>0</v>
      </c>
      <c r="AQ101" s="114">
        <f t="shared" si="10"/>
        <v>0</v>
      </c>
    </row>
    <row r="102" spans="4:40" ht="12.75">
      <c r="D102"/>
      <c r="H102"/>
      <c r="I102"/>
      <c r="P102"/>
      <c r="AN102" s="136"/>
    </row>
    <row r="103" spans="2:16" ht="12.75">
      <c r="B103" s="16" t="s">
        <v>81</v>
      </c>
      <c r="C103" s="156" t="s">
        <v>143</v>
      </c>
      <c r="D103" s="156"/>
      <c r="E103" s="156"/>
      <c r="F103" s="156"/>
      <c r="G103" s="156"/>
      <c r="H103" s="156"/>
      <c r="I103" s="156"/>
      <c r="J103" s="156"/>
      <c r="K103" s="156"/>
      <c r="L103" s="156"/>
      <c r="P103"/>
    </row>
    <row r="104" spans="2:16" ht="12.75">
      <c r="B104" s="16" t="s">
        <v>82</v>
      </c>
      <c r="C104" s="156" t="s">
        <v>144</v>
      </c>
      <c r="D104" s="156"/>
      <c r="E104" s="156"/>
      <c r="F104" s="156"/>
      <c r="G104" s="156"/>
      <c r="H104" s="156"/>
      <c r="I104" s="156"/>
      <c r="J104" s="156"/>
      <c r="K104" s="156"/>
      <c r="L104" s="156"/>
      <c r="P104"/>
    </row>
    <row r="105" spans="2:16" ht="12.75">
      <c r="B105" s="16" t="s">
        <v>78</v>
      </c>
      <c r="C105" s="156" t="s">
        <v>179</v>
      </c>
      <c r="D105" s="156"/>
      <c r="E105" s="156"/>
      <c r="F105" s="156"/>
      <c r="G105" s="156"/>
      <c r="H105" s="156"/>
      <c r="I105" s="156"/>
      <c r="J105" s="156"/>
      <c r="K105" s="156"/>
      <c r="L105" s="156"/>
      <c r="P105"/>
    </row>
    <row r="106" spans="2:16" ht="12.75">
      <c r="B106" s="16" t="s">
        <v>201</v>
      </c>
      <c r="C106" s="156" t="s">
        <v>202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P106"/>
    </row>
    <row r="107" spans="4:16" ht="12.75">
      <c r="D107"/>
      <c r="H107"/>
      <c r="I107"/>
      <c r="P107"/>
    </row>
    <row r="108" ht="12.75">
      <c r="P108"/>
    </row>
  </sheetData>
  <sheetProtection selectLockedCells="1" selectUnlockedCells="1"/>
  <mergeCells count="18">
    <mergeCell ref="A1:A3"/>
    <mergeCell ref="D1:AI1"/>
    <mergeCell ref="AJ2:AM2"/>
    <mergeCell ref="AN2:AO2"/>
    <mergeCell ref="C103:L103"/>
    <mergeCell ref="C104:L104"/>
    <mergeCell ref="C1:C3"/>
    <mergeCell ref="B1:B3"/>
    <mergeCell ref="C106:L106"/>
    <mergeCell ref="AB2:AE2"/>
    <mergeCell ref="AF2:AI2"/>
    <mergeCell ref="H2:K2"/>
    <mergeCell ref="L2:O2"/>
    <mergeCell ref="P2:S2"/>
    <mergeCell ref="D2:G2"/>
    <mergeCell ref="C105:L105"/>
    <mergeCell ref="T2:W2"/>
    <mergeCell ref="X2:AA2"/>
  </mergeCells>
  <printOptions/>
  <pageMargins left="0.7875" right="0.7875" top="0.7875" bottom="0.7875" header="0.5118055555555555" footer="0.5118055555555555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A1" sqref="A1:A3"/>
    </sheetView>
  </sheetViews>
  <sheetFormatPr defaultColWidth="11.57421875" defaultRowHeight="12.75"/>
  <cols>
    <col min="1" max="1" width="3.28125" style="0" bestFit="1" customWidth="1"/>
    <col min="2" max="2" width="10.8515625" style="0" customWidth="1"/>
    <col min="3" max="3" width="15.7109375" style="0" customWidth="1"/>
    <col min="4" max="5" width="5.140625" style="0" bestFit="1" customWidth="1"/>
    <col min="6" max="6" width="5.57421875" style="0" bestFit="1" customWidth="1"/>
    <col min="7" max="7" width="4.8515625" style="2" bestFit="1" customWidth="1"/>
    <col min="8" max="8" width="5.140625" style="0" bestFit="1" customWidth="1"/>
    <col min="9" max="9" width="5.57421875" style="0" bestFit="1" customWidth="1"/>
    <col min="10" max="11" width="5.140625" style="0" bestFit="1" customWidth="1"/>
    <col min="12" max="12" width="5.57421875" style="0" bestFit="1" customWidth="1"/>
    <col min="13" max="14" width="5.140625" style="0" bestFit="1" customWidth="1"/>
    <col min="15" max="15" width="5.57421875" style="0" bestFit="1" customWidth="1"/>
    <col min="16" max="17" width="5.140625" style="0" bestFit="1" customWidth="1"/>
    <col min="18" max="18" width="5.57421875" style="0" bestFit="1" customWidth="1"/>
    <col min="19" max="19" width="4.8515625" style="0" bestFit="1" customWidth="1"/>
    <col min="20" max="20" width="5.140625" style="0" bestFit="1" customWidth="1"/>
    <col min="21" max="21" width="5.57421875" style="0" bestFit="1" customWidth="1"/>
    <col min="22" max="23" width="5.140625" style="0" bestFit="1" customWidth="1"/>
    <col min="24" max="24" width="5.57421875" style="0" bestFit="1" customWidth="1"/>
    <col min="25" max="26" width="5.140625" style="0" bestFit="1" customWidth="1"/>
    <col min="27" max="27" width="5.57421875" style="0" bestFit="1" customWidth="1"/>
    <col min="28" max="28" width="7.00390625" style="0" bestFit="1" customWidth="1"/>
    <col min="29" max="29" width="5.57421875" style="0" bestFit="1" customWidth="1"/>
    <col min="30" max="30" width="6.8515625" style="0" bestFit="1" customWidth="1"/>
    <col min="31" max="31" width="20.28125" style="0" customWidth="1"/>
  </cols>
  <sheetData>
    <row r="1" spans="1:30" ht="12.75">
      <c r="A1" s="152" t="s">
        <v>0</v>
      </c>
      <c r="B1" s="152" t="s">
        <v>71</v>
      </c>
      <c r="C1" s="152" t="s">
        <v>72</v>
      </c>
      <c r="D1" s="157" t="s">
        <v>46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  <c r="AB1" s="16" t="s">
        <v>145</v>
      </c>
      <c r="AC1" s="16" t="s">
        <v>75</v>
      </c>
      <c r="AD1" s="16" t="s">
        <v>146</v>
      </c>
    </row>
    <row r="2" spans="1:30" ht="78.75" customHeight="1">
      <c r="A2" s="152"/>
      <c r="B2" s="152"/>
      <c r="C2" s="152"/>
      <c r="D2" s="143" t="s">
        <v>4</v>
      </c>
      <c r="E2" s="143"/>
      <c r="F2" s="143"/>
      <c r="G2" s="143" t="s">
        <v>5</v>
      </c>
      <c r="H2" s="143"/>
      <c r="I2" s="143"/>
      <c r="J2" s="142" t="s">
        <v>6</v>
      </c>
      <c r="K2" s="142"/>
      <c r="L2" s="142"/>
      <c r="M2" s="143" t="s">
        <v>7</v>
      </c>
      <c r="N2" s="143"/>
      <c r="O2" s="143"/>
      <c r="P2" s="142" t="s">
        <v>8</v>
      </c>
      <c r="Q2" s="142"/>
      <c r="R2" s="142"/>
      <c r="S2" s="142" t="s">
        <v>9</v>
      </c>
      <c r="T2" s="142"/>
      <c r="U2" s="142"/>
      <c r="V2" s="143" t="s">
        <v>10</v>
      </c>
      <c r="W2" s="143"/>
      <c r="X2" s="143"/>
      <c r="Y2" s="142" t="s">
        <v>11</v>
      </c>
      <c r="Z2" s="142"/>
      <c r="AA2" s="142"/>
      <c r="AB2" s="146" t="s">
        <v>12</v>
      </c>
      <c r="AC2" s="146"/>
      <c r="AD2" s="19" t="s">
        <v>77</v>
      </c>
    </row>
    <row r="3" spans="1:30" ht="12.75">
      <c r="A3" s="152"/>
      <c r="B3" s="152"/>
      <c r="C3" s="152"/>
      <c r="D3" s="111" t="s">
        <v>79</v>
      </c>
      <c r="E3" s="110" t="s">
        <v>80</v>
      </c>
      <c r="F3" s="110" t="s">
        <v>75</v>
      </c>
      <c r="G3" s="111" t="s">
        <v>79</v>
      </c>
      <c r="H3" s="110" t="s">
        <v>80</v>
      </c>
      <c r="I3" s="110" t="s">
        <v>75</v>
      </c>
      <c r="J3" s="112" t="s">
        <v>79</v>
      </c>
      <c r="K3" s="108" t="s">
        <v>80</v>
      </c>
      <c r="L3" s="108" t="s">
        <v>75</v>
      </c>
      <c r="M3" s="111" t="s">
        <v>79</v>
      </c>
      <c r="N3" s="110" t="s">
        <v>80</v>
      </c>
      <c r="O3" s="110" t="s">
        <v>75</v>
      </c>
      <c r="P3" s="112" t="s">
        <v>79</v>
      </c>
      <c r="Q3" s="108" t="s">
        <v>80</v>
      </c>
      <c r="R3" s="108" t="s">
        <v>75</v>
      </c>
      <c r="S3" s="112" t="s">
        <v>79</v>
      </c>
      <c r="T3" s="108" t="s">
        <v>80</v>
      </c>
      <c r="U3" s="108" t="s">
        <v>75</v>
      </c>
      <c r="V3" s="111" t="s">
        <v>79</v>
      </c>
      <c r="W3" s="110" t="s">
        <v>80</v>
      </c>
      <c r="X3" s="110" t="s">
        <v>75</v>
      </c>
      <c r="Y3" s="112" t="s">
        <v>79</v>
      </c>
      <c r="Z3" s="108" t="s">
        <v>80</v>
      </c>
      <c r="AA3" s="108" t="s">
        <v>75</v>
      </c>
      <c r="AB3" s="16" t="s">
        <v>80</v>
      </c>
      <c r="AC3" s="115" t="s">
        <v>75</v>
      </c>
      <c r="AD3" s="115" t="s">
        <v>147</v>
      </c>
    </row>
    <row r="4" spans="1:31" ht="12.75">
      <c r="A4" s="17">
        <v>1</v>
      </c>
      <c r="B4" s="17" t="s">
        <v>113</v>
      </c>
      <c r="C4" s="17" t="s">
        <v>114</v>
      </c>
      <c r="D4" s="20" t="s">
        <v>96</v>
      </c>
      <c r="E4" s="20">
        <v>0</v>
      </c>
      <c r="F4" s="113">
        <v>0</v>
      </c>
      <c r="G4" s="20" t="s">
        <v>96</v>
      </c>
      <c r="H4" s="20">
        <v>2</v>
      </c>
      <c r="I4" s="113">
        <v>0.5</v>
      </c>
      <c r="J4" s="20" t="s">
        <v>96</v>
      </c>
      <c r="K4" s="20">
        <v>0</v>
      </c>
      <c r="L4" s="113">
        <v>0</v>
      </c>
      <c r="M4" s="20" t="s">
        <v>96</v>
      </c>
      <c r="N4" s="20">
        <v>2</v>
      </c>
      <c r="O4" s="113">
        <v>0.3333333333333333</v>
      </c>
      <c r="P4" s="20" t="s">
        <v>96</v>
      </c>
      <c r="Q4" s="20">
        <v>1</v>
      </c>
      <c r="R4" s="113">
        <v>0.2</v>
      </c>
      <c r="S4" s="20" t="s">
        <v>96</v>
      </c>
      <c r="T4" s="20">
        <v>2</v>
      </c>
      <c r="U4" s="113">
        <v>0.25</v>
      </c>
      <c r="V4" s="20" t="s">
        <v>96</v>
      </c>
      <c r="W4" s="20">
        <v>2</v>
      </c>
      <c r="X4" s="113">
        <f>+W4/6</f>
        <v>0.3333333333333333</v>
      </c>
      <c r="Y4" s="20" t="s">
        <v>96</v>
      </c>
      <c r="Z4" s="20">
        <v>1</v>
      </c>
      <c r="AA4" s="113">
        <v>0.25</v>
      </c>
      <c r="AB4" s="20">
        <f>SUM(E4,H4,K4,N4,Q4,T4,W4,Z4)</f>
        <v>10</v>
      </c>
      <c r="AC4" s="113">
        <v>0.2222222222222222</v>
      </c>
      <c r="AD4" s="113">
        <f>AVERAGE(E4,W4,T4,H4,K4,N4,Q4,Z4)</f>
        <v>1.25</v>
      </c>
      <c r="AE4" s="7"/>
    </row>
    <row r="5" spans="1:30" ht="12.75">
      <c r="A5" s="17">
        <v>2</v>
      </c>
      <c r="B5" s="17" t="s">
        <v>86</v>
      </c>
      <c r="C5" s="17" t="s">
        <v>87</v>
      </c>
      <c r="D5" s="20" t="s">
        <v>88</v>
      </c>
      <c r="E5" s="20">
        <v>1</v>
      </c>
      <c r="F5" s="113">
        <v>0.125</v>
      </c>
      <c r="G5" s="20" t="s">
        <v>88</v>
      </c>
      <c r="H5" s="20">
        <v>1</v>
      </c>
      <c r="I5" s="113">
        <v>0.125</v>
      </c>
      <c r="J5" s="20" t="s">
        <v>88</v>
      </c>
      <c r="K5" s="20">
        <v>1</v>
      </c>
      <c r="L5" s="113">
        <v>0.125</v>
      </c>
      <c r="M5" s="20" t="s">
        <v>88</v>
      </c>
      <c r="N5" s="20">
        <v>1</v>
      </c>
      <c r="O5" s="113">
        <v>0.25</v>
      </c>
      <c r="P5" s="20" t="s">
        <v>88</v>
      </c>
      <c r="Q5" s="20">
        <v>1</v>
      </c>
      <c r="R5" s="113">
        <v>0.25</v>
      </c>
      <c r="S5" s="20" t="s">
        <v>88</v>
      </c>
      <c r="T5" s="20">
        <v>0</v>
      </c>
      <c r="U5" s="113">
        <v>0</v>
      </c>
      <c r="V5" s="20" t="s">
        <v>88</v>
      </c>
      <c r="W5" s="20">
        <v>1</v>
      </c>
      <c r="X5" s="113">
        <f>+W5/6</f>
        <v>0.16666666666666666</v>
      </c>
      <c r="Y5" s="20" t="s">
        <v>88</v>
      </c>
      <c r="Z5" s="20">
        <v>2</v>
      </c>
      <c r="AA5" s="113">
        <v>0.2857142857142857</v>
      </c>
      <c r="AB5" s="20">
        <f>SUM(E5,H5,K5,N5,Q5,T5,W5,Z5)</f>
        <v>8</v>
      </c>
      <c r="AC5" s="113">
        <v>0.1509433962264151</v>
      </c>
      <c r="AD5" s="113">
        <f>AVERAGE(E5,W5,T5,H5,K5,N5,Q5,Z5)</f>
        <v>1</v>
      </c>
    </row>
    <row r="6" spans="1:30" ht="12.75">
      <c r="A6" s="17">
        <v>3</v>
      </c>
      <c r="B6" s="17" t="s">
        <v>176</v>
      </c>
      <c r="C6" s="17" t="s">
        <v>177</v>
      </c>
      <c r="D6" s="20" t="s">
        <v>112</v>
      </c>
      <c r="E6" s="20">
        <v>1</v>
      </c>
      <c r="F6" s="113">
        <v>0.125</v>
      </c>
      <c r="G6" s="20" t="s">
        <v>112</v>
      </c>
      <c r="H6" s="20">
        <v>0</v>
      </c>
      <c r="I6" s="113">
        <v>0</v>
      </c>
      <c r="J6" s="20"/>
      <c r="K6" s="20"/>
      <c r="L6" s="113"/>
      <c r="M6" s="20" t="s">
        <v>112</v>
      </c>
      <c r="N6" s="20">
        <v>2</v>
      </c>
      <c r="O6" s="113">
        <v>0.2857142857142857</v>
      </c>
      <c r="P6" s="20" t="s">
        <v>112</v>
      </c>
      <c r="Q6" s="20">
        <v>1</v>
      </c>
      <c r="R6" s="113">
        <v>0.125</v>
      </c>
      <c r="S6" s="20" t="s">
        <v>112</v>
      </c>
      <c r="T6" s="20">
        <v>1</v>
      </c>
      <c r="U6" s="113">
        <v>0.25</v>
      </c>
      <c r="V6" s="20" t="s">
        <v>112</v>
      </c>
      <c r="W6" s="20">
        <v>1</v>
      </c>
      <c r="X6" s="113">
        <f>+W6/6</f>
        <v>0.16666666666666666</v>
      </c>
      <c r="Y6" s="20" t="s">
        <v>112</v>
      </c>
      <c r="Z6" s="20">
        <v>0</v>
      </c>
      <c r="AA6" s="113">
        <v>0</v>
      </c>
      <c r="AB6" s="20">
        <f>SUM(E6,H6,K6,N6,Q6,T6,W6,Z6)</f>
        <v>6</v>
      </c>
      <c r="AC6" s="113">
        <v>0.14634146341463414</v>
      </c>
      <c r="AD6" s="113">
        <f>AVERAGE(E6,W6,T6,H6,K6,N6,Q6,Z6)</f>
        <v>0.8571428571428571</v>
      </c>
    </row>
    <row r="7" spans="1:30" ht="12.75">
      <c r="A7" s="17">
        <v>4</v>
      </c>
      <c r="B7" s="17" t="s">
        <v>97</v>
      </c>
      <c r="C7" s="17" t="s">
        <v>98</v>
      </c>
      <c r="D7" s="20" t="s">
        <v>96</v>
      </c>
      <c r="E7" s="20">
        <v>0</v>
      </c>
      <c r="F7" s="113">
        <v>0</v>
      </c>
      <c r="G7" s="20" t="s">
        <v>96</v>
      </c>
      <c r="H7" s="20">
        <v>1</v>
      </c>
      <c r="I7" s="113">
        <v>0.25</v>
      </c>
      <c r="J7" s="20" t="s">
        <v>96</v>
      </c>
      <c r="K7" s="20">
        <v>0</v>
      </c>
      <c r="L7" s="113">
        <v>0</v>
      </c>
      <c r="M7" s="20" t="s">
        <v>96</v>
      </c>
      <c r="N7" s="20">
        <v>2</v>
      </c>
      <c r="O7" s="113">
        <v>0.3333333333333333</v>
      </c>
      <c r="P7" s="20" t="s">
        <v>96</v>
      </c>
      <c r="Q7" s="20">
        <v>1</v>
      </c>
      <c r="R7" s="113">
        <v>0.2</v>
      </c>
      <c r="S7" s="20" t="s">
        <v>96</v>
      </c>
      <c r="T7" s="20">
        <v>1</v>
      </c>
      <c r="U7" s="113">
        <v>0.125</v>
      </c>
      <c r="V7" s="20" t="s">
        <v>96</v>
      </c>
      <c r="W7" s="20">
        <v>0</v>
      </c>
      <c r="X7" s="113">
        <f>+W7/6</f>
        <v>0</v>
      </c>
      <c r="Y7" s="20" t="s">
        <v>96</v>
      </c>
      <c r="Z7" s="20">
        <v>1</v>
      </c>
      <c r="AA7" s="113">
        <v>0.25</v>
      </c>
      <c r="AB7" s="20">
        <f>SUM(E7,H7,K7,N7,Q7,T7,W7,Z7)</f>
        <v>6</v>
      </c>
      <c r="AC7" s="113">
        <v>0.13333333333333333</v>
      </c>
      <c r="AD7" s="113">
        <f>AVERAGE(E7,W7,T7,H7,K7,N7,Q7,Z7)</f>
        <v>0.75</v>
      </c>
    </row>
    <row r="8" spans="1:30" ht="12.75">
      <c r="A8" s="17">
        <v>5</v>
      </c>
      <c r="B8" s="17" t="s">
        <v>196</v>
      </c>
      <c r="C8" s="17" t="s">
        <v>197</v>
      </c>
      <c r="D8" s="20"/>
      <c r="E8" s="20"/>
      <c r="F8" s="113"/>
      <c r="G8" s="20" t="s">
        <v>187</v>
      </c>
      <c r="H8" s="20">
        <v>0</v>
      </c>
      <c r="I8" s="113">
        <v>0</v>
      </c>
      <c r="J8" s="20" t="s">
        <v>187</v>
      </c>
      <c r="K8" s="20">
        <v>3</v>
      </c>
      <c r="L8" s="113">
        <v>0.375</v>
      </c>
      <c r="M8" s="20" t="s">
        <v>187</v>
      </c>
      <c r="N8" s="20">
        <v>1</v>
      </c>
      <c r="O8" s="113">
        <v>0.16666666666666666</v>
      </c>
      <c r="P8" s="20"/>
      <c r="Q8" s="20"/>
      <c r="R8" s="113"/>
      <c r="S8" s="20"/>
      <c r="T8" s="20"/>
      <c r="U8" s="113"/>
      <c r="V8" s="17"/>
      <c r="W8" s="20"/>
      <c r="X8" s="113"/>
      <c r="Y8" s="20"/>
      <c r="Z8" s="20"/>
      <c r="AA8" s="113"/>
      <c r="AB8" s="20">
        <f>SUM(E8,H8,K8,N8,Q8,T8,W8,Z8)</f>
        <v>4</v>
      </c>
      <c r="AC8" s="113">
        <v>0.18181818181818182</v>
      </c>
      <c r="AD8" s="113">
        <f>AVERAGE(E8,W8,T8,H8,K8,N8,Q8,Z8)</f>
        <v>1.3333333333333333</v>
      </c>
    </row>
    <row r="9" spans="1:30" ht="12.75">
      <c r="A9" s="17">
        <v>6</v>
      </c>
      <c r="B9" s="17" t="s">
        <v>131</v>
      </c>
      <c r="C9" s="17" t="s">
        <v>132</v>
      </c>
      <c r="D9" s="20" t="s">
        <v>133</v>
      </c>
      <c r="E9" s="20">
        <v>1</v>
      </c>
      <c r="F9" s="113">
        <v>0.125</v>
      </c>
      <c r="G9" s="20"/>
      <c r="H9" s="20"/>
      <c r="I9" s="113"/>
      <c r="J9" s="20"/>
      <c r="K9" s="20"/>
      <c r="L9" s="113"/>
      <c r="M9" s="20"/>
      <c r="N9" s="20"/>
      <c r="O9" s="113"/>
      <c r="P9" s="20" t="s">
        <v>133</v>
      </c>
      <c r="Q9" s="20">
        <v>1</v>
      </c>
      <c r="R9" s="113">
        <v>0.25</v>
      </c>
      <c r="S9" s="20"/>
      <c r="T9" s="20"/>
      <c r="U9" s="113"/>
      <c r="V9" s="20" t="s">
        <v>133</v>
      </c>
      <c r="W9" s="20">
        <v>0</v>
      </c>
      <c r="X9" s="113">
        <f>+W9/6</f>
        <v>0</v>
      </c>
      <c r="Y9" s="20" t="s">
        <v>133</v>
      </c>
      <c r="Z9" s="20">
        <v>2</v>
      </c>
      <c r="AA9" s="113">
        <v>0.3333333333333333</v>
      </c>
      <c r="AB9" s="20">
        <f>SUM(E9,H9,K9,N9,Q9,T9,W9,Z9)</f>
        <v>4</v>
      </c>
      <c r="AC9" s="113">
        <v>0.16666666666666666</v>
      </c>
      <c r="AD9" s="113">
        <f>AVERAGE(E9,W9,T9,H9,K9,N9,Q9,Z9)</f>
        <v>1</v>
      </c>
    </row>
    <row r="10" spans="1:30" ht="12.75">
      <c r="A10" s="17">
        <v>7</v>
      </c>
      <c r="B10" s="17" t="s">
        <v>104</v>
      </c>
      <c r="C10" s="17" t="s">
        <v>105</v>
      </c>
      <c r="D10" s="20" t="s">
        <v>95</v>
      </c>
      <c r="E10" s="20">
        <v>0</v>
      </c>
      <c r="F10" s="113">
        <v>0</v>
      </c>
      <c r="G10" s="20" t="s">
        <v>95</v>
      </c>
      <c r="H10" s="20">
        <v>0</v>
      </c>
      <c r="I10" s="113">
        <v>0</v>
      </c>
      <c r="J10" s="20"/>
      <c r="K10" s="20"/>
      <c r="L10" s="113"/>
      <c r="M10" s="20"/>
      <c r="N10" s="20"/>
      <c r="O10" s="113"/>
      <c r="P10" s="20" t="s">
        <v>95</v>
      </c>
      <c r="Q10" s="20">
        <v>2</v>
      </c>
      <c r="R10" s="113">
        <v>0.25</v>
      </c>
      <c r="S10" s="20" t="s">
        <v>95</v>
      </c>
      <c r="T10" s="20">
        <v>1</v>
      </c>
      <c r="U10" s="113">
        <v>0.25</v>
      </c>
      <c r="V10" s="20" t="s">
        <v>95</v>
      </c>
      <c r="W10" s="20">
        <v>1</v>
      </c>
      <c r="X10" s="113">
        <f>+W10/6</f>
        <v>0.16666666666666666</v>
      </c>
      <c r="Y10" s="20" t="s">
        <v>95</v>
      </c>
      <c r="Z10" s="20">
        <v>0</v>
      </c>
      <c r="AA10" s="113">
        <v>0</v>
      </c>
      <c r="AB10" s="20">
        <f>SUM(E10,H10,K10,N10,Q10,T10,W10,Z10)</f>
        <v>4</v>
      </c>
      <c r="AC10" s="113">
        <v>0.12121212121212122</v>
      </c>
      <c r="AD10" s="113">
        <f>AVERAGE(E10,W10,T10,H10,K10,N10,Q10,Z10)</f>
        <v>0.6666666666666666</v>
      </c>
    </row>
    <row r="11" spans="1:30" ht="12.75">
      <c r="A11" s="17">
        <v>8</v>
      </c>
      <c r="B11" s="17" t="s">
        <v>130</v>
      </c>
      <c r="C11" s="17" t="s">
        <v>118</v>
      </c>
      <c r="D11" s="20" t="s">
        <v>169</v>
      </c>
      <c r="E11" s="20">
        <v>0</v>
      </c>
      <c r="F11" s="113">
        <v>0</v>
      </c>
      <c r="G11" s="20" t="s">
        <v>169</v>
      </c>
      <c r="H11" s="20">
        <v>3</v>
      </c>
      <c r="I11" s="113">
        <v>0.375</v>
      </c>
      <c r="J11" s="20" t="s">
        <v>169</v>
      </c>
      <c r="K11" s="20">
        <v>0</v>
      </c>
      <c r="L11" s="113">
        <v>0</v>
      </c>
      <c r="M11" s="20" t="s">
        <v>169</v>
      </c>
      <c r="N11" s="20">
        <v>0</v>
      </c>
      <c r="O11" s="113">
        <v>0</v>
      </c>
      <c r="P11" s="20" t="s">
        <v>169</v>
      </c>
      <c r="Q11" s="20">
        <v>1</v>
      </c>
      <c r="R11" s="113">
        <v>0.1111111111111111</v>
      </c>
      <c r="S11" s="20"/>
      <c r="T11" s="20"/>
      <c r="U11" s="113"/>
      <c r="V11" s="17"/>
      <c r="W11" s="20"/>
      <c r="X11" s="113"/>
      <c r="Y11" s="20"/>
      <c r="Z11" s="20"/>
      <c r="AA11" s="113"/>
      <c r="AB11" s="20">
        <f>SUM(E11,H11,K11,N11,Q11,T11,W11,Z11)</f>
        <v>4</v>
      </c>
      <c r="AC11" s="113">
        <v>0.11764705882352941</v>
      </c>
      <c r="AD11" s="113">
        <f>AVERAGE(E11,W11,T11,H11,K11,N11,Q11,Z11)</f>
        <v>0.8</v>
      </c>
    </row>
    <row r="12" spans="1:30" ht="12.75">
      <c r="A12" s="17">
        <v>9</v>
      </c>
      <c r="B12" s="17" t="s">
        <v>128</v>
      </c>
      <c r="C12" s="17" t="s">
        <v>129</v>
      </c>
      <c r="D12" s="20" t="s">
        <v>169</v>
      </c>
      <c r="E12" s="20">
        <v>0</v>
      </c>
      <c r="F12" s="113">
        <v>0</v>
      </c>
      <c r="G12" s="20" t="s">
        <v>169</v>
      </c>
      <c r="H12" s="20">
        <v>1</v>
      </c>
      <c r="I12" s="113">
        <v>0.125</v>
      </c>
      <c r="J12" s="20" t="s">
        <v>169</v>
      </c>
      <c r="K12" s="20">
        <v>1</v>
      </c>
      <c r="L12" s="113">
        <v>0.125</v>
      </c>
      <c r="M12" s="20" t="s">
        <v>169</v>
      </c>
      <c r="N12" s="20">
        <v>2</v>
      </c>
      <c r="O12" s="113">
        <v>0.4</v>
      </c>
      <c r="P12" s="20" t="s">
        <v>169</v>
      </c>
      <c r="Q12" s="20">
        <v>0</v>
      </c>
      <c r="R12" s="113">
        <v>0</v>
      </c>
      <c r="S12" s="20"/>
      <c r="T12" s="20"/>
      <c r="U12" s="113"/>
      <c r="V12" s="17"/>
      <c r="W12" s="20"/>
      <c r="X12" s="113"/>
      <c r="Y12" s="20"/>
      <c r="Z12" s="20"/>
      <c r="AA12" s="113"/>
      <c r="AB12" s="20">
        <f>SUM(E12,H12,K12,N12,Q12,T12,W12,Z12)</f>
        <v>4</v>
      </c>
      <c r="AC12" s="113">
        <v>0.11764705882352941</v>
      </c>
      <c r="AD12" s="113">
        <f>AVERAGE(E12,W12,T12,H12,K12,N12,Q12,Z12)</f>
        <v>0.8</v>
      </c>
    </row>
    <row r="13" spans="1:30" ht="12.75">
      <c r="A13" s="17">
        <v>10</v>
      </c>
      <c r="B13" s="17" t="s">
        <v>119</v>
      </c>
      <c r="C13" s="17" t="s">
        <v>92</v>
      </c>
      <c r="D13" s="20" t="s">
        <v>85</v>
      </c>
      <c r="E13" s="20">
        <v>0</v>
      </c>
      <c r="F13" s="113">
        <v>0</v>
      </c>
      <c r="G13" s="20" t="s">
        <v>85</v>
      </c>
      <c r="H13" s="20">
        <v>2</v>
      </c>
      <c r="I13" s="113">
        <v>0.25</v>
      </c>
      <c r="J13" s="20" t="s">
        <v>85</v>
      </c>
      <c r="K13" s="20">
        <v>0</v>
      </c>
      <c r="L13" s="113">
        <v>0</v>
      </c>
      <c r="M13" s="20" t="s">
        <v>85</v>
      </c>
      <c r="N13" s="20">
        <v>0</v>
      </c>
      <c r="O13" s="113">
        <v>0</v>
      </c>
      <c r="P13" s="20" t="s">
        <v>85</v>
      </c>
      <c r="Q13" s="20">
        <v>0</v>
      </c>
      <c r="R13" s="113">
        <v>0</v>
      </c>
      <c r="S13" s="20" t="s">
        <v>85</v>
      </c>
      <c r="T13" s="20">
        <v>0</v>
      </c>
      <c r="U13" s="113">
        <v>0</v>
      </c>
      <c r="V13" s="20" t="s">
        <v>85</v>
      </c>
      <c r="W13" s="20">
        <v>0</v>
      </c>
      <c r="X13" s="113">
        <f>+W13/6</f>
        <v>0</v>
      </c>
      <c r="Y13" s="20" t="s">
        <v>85</v>
      </c>
      <c r="Z13" s="20">
        <v>2</v>
      </c>
      <c r="AA13" s="113">
        <v>0.3333333333333333</v>
      </c>
      <c r="AB13" s="20">
        <f>SUM(E13,H13,K13,N13,Q13,T13,W13,Z13)</f>
        <v>4</v>
      </c>
      <c r="AC13" s="113">
        <v>0.08333333333333333</v>
      </c>
      <c r="AD13" s="113">
        <f>AVERAGE(E13,W13,T13,H13,K13,N13,Q13,Z13)</f>
        <v>0.5</v>
      </c>
    </row>
    <row r="14" spans="1:30" ht="12.75">
      <c r="A14" s="17">
        <v>11</v>
      </c>
      <c r="B14" s="17" t="s">
        <v>91</v>
      </c>
      <c r="C14" s="17" t="s">
        <v>84</v>
      </c>
      <c r="D14" s="20" t="s">
        <v>85</v>
      </c>
      <c r="E14" s="20">
        <v>1</v>
      </c>
      <c r="F14" s="113">
        <v>0.25</v>
      </c>
      <c r="G14" s="20"/>
      <c r="H14" s="20"/>
      <c r="I14" s="113"/>
      <c r="J14" s="20"/>
      <c r="K14" s="20"/>
      <c r="L14" s="113"/>
      <c r="M14" s="20"/>
      <c r="N14" s="20"/>
      <c r="O14" s="113"/>
      <c r="P14" s="20"/>
      <c r="Q14" s="20"/>
      <c r="R14" s="113"/>
      <c r="S14" s="20"/>
      <c r="T14" s="20"/>
      <c r="U14" s="113"/>
      <c r="V14" s="20" t="s">
        <v>85</v>
      </c>
      <c r="W14" s="20">
        <v>0</v>
      </c>
      <c r="X14" s="113">
        <f>+W14/6</f>
        <v>0</v>
      </c>
      <c r="Y14" s="20" t="s">
        <v>85</v>
      </c>
      <c r="Z14" s="20">
        <v>2</v>
      </c>
      <c r="AA14" s="113">
        <v>0.3333333333333333</v>
      </c>
      <c r="AB14" s="20">
        <f>SUM(E14,H14,K14,N14,Q14,T14,W14,Z14)</f>
        <v>3</v>
      </c>
      <c r="AC14" s="113">
        <v>0.1875</v>
      </c>
      <c r="AD14" s="113">
        <f>AVERAGE(E14,W14,T14,H14,K14,N14,Q14,Z14)</f>
        <v>1</v>
      </c>
    </row>
    <row r="15" spans="1:30" ht="12.75">
      <c r="A15" s="17">
        <v>12</v>
      </c>
      <c r="B15" s="17" t="s">
        <v>83</v>
      </c>
      <c r="C15" s="17" t="s">
        <v>134</v>
      </c>
      <c r="D15" s="20" t="s">
        <v>133</v>
      </c>
      <c r="E15" s="20">
        <v>1</v>
      </c>
      <c r="F15" s="113">
        <v>0.125</v>
      </c>
      <c r="G15" s="20"/>
      <c r="H15" s="20"/>
      <c r="I15" s="113"/>
      <c r="J15" s="20"/>
      <c r="K15" s="20"/>
      <c r="L15" s="113"/>
      <c r="M15" s="20" t="s">
        <v>133</v>
      </c>
      <c r="N15" s="20">
        <v>0</v>
      </c>
      <c r="O15" s="113">
        <v>0</v>
      </c>
      <c r="P15" s="20" t="s">
        <v>133</v>
      </c>
      <c r="Q15" s="20">
        <v>1</v>
      </c>
      <c r="R15" s="113">
        <v>0.25</v>
      </c>
      <c r="S15" s="20"/>
      <c r="T15" s="20"/>
      <c r="U15" s="113"/>
      <c r="V15" s="20" t="s">
        <v>133</v>
      </c>
      <c r="W15" s="20">
        <v>1</v>
      </c>
      <c r="X15" s="113">
        <f>+W15/6</f>
        <v>0.16666666666666666</v>
      </c>
      <c r="Y15" s="20" t="s">
        <v>133</v>
      </c>
      <c r="Z15" s="20">
        <v>0</v>
      </c>
      <c r="AA15" s="113">
        <v>0</v>
      </c>
      <c r="AB15" s="20">
        <f>SUM(E15,H15,K15,N15,Q15,T15,W15,Z15)</f>
        <v>3</v>
      </c>
      <c r="AC15" s="113">
        <v>0.10714285714285714</v>
      </c>
      <c r="AD15" s="113">
        <f>AVERAGE(E15,W15,T15,H15,K15,N15,Q15,Z15)</f>
        <v>0.6</v>
      </c>
    </row>
    <row r="16" spans="1:30" ht="12.75">
      <c r="A16" s="17">
        <v>13</v>
      </c>
      <c r="B16" s="17" t="s">
        <v>124</v>
      </c>
      <c r="C16" s="17" t="s">
        <v>125</v>
      </c>
      <c r="D16" s="20" t="s">
        <v>103</v>
      </c>
      <c r="E16" s="20">
        <v>2</v>
      </c>
      <c r="F16" s="113">
        <v>0.5</v>
      </c>
      <c r="G16" s="20" t="s">
        <v>103</v>
      </c>
      <c r="H16" s="20">
        <v>0</v>
      </c>
      <c r="I16" s="113">
        <v>0</v>
      </c>
      <c r="J16" s="20"/>
      <c r="K16" s="20"/>
      <c r="L16" s="113"/>
      <c r="M16" s="20" t="s">
        <v>103</v>
      </c>
      <c r="N16" s="20">
        <v>0</v>
      </c>
      <c r="O16" s="113">
        <v>0</v>
      </c>
      <c r="P16" s="20" t="s">
        <v>103</v>
      </c>
      <c r="Q16" s="20">
        <v>0</v>
      </c>
      <c r="R16" s="113">
        <v>0</v>
      </c>
      <c r="S16" s="20" t="s">
        <v>103</v>
      </c>
      <c r="T16" s="20">
        <v>0</v>
      </c>
      <c r="U16" s="113">
        <v>0</v>
      </c>
      <c r="V16" s="20" t="s">
        <v>103</v>
      </c>
      <c r="W16" s="20">
        <v>1</v>
      </c>
      <c r="X16" s="113">
        <f>+W16/6</f>
        <v>0.16666666666666666</v>
      </c>
      <c r="Y16" s="20" t="s">
        <v>103</v>
      </c>
      <c r="Z16" s="20">
        <v>0</v>
      </c>
      <c r="AA16" s="113">
        <v>0</v>
      </c>
      <c r="AB16" s="20">
        <f>SUM(E16,H16,K16,N16,Q16,T16,W16,Z16)</f>
        <v>3</v>
      </c>
      <c r="AC16" s="113">
        <v>0.08823529411764706</v>
      </c>
      <c r="AD16" s="113">
        <f>AVERAGE(E16,W16,T16,H16,K16,N16,Q16,Z16)</f>
        <v>0.42857142857142855</v>
      </c>
    </row>
    <row r="17" spans="1:30" ht="12.75">
      <c r="A17" s="17">
        <v>14</v>
      </c>
      <c r="B17" s="17" t="s">
        <v>99</v>
      </c>
      <c r="C17" s="17" t="s">
        <v>100</v>
      </c>
      <c r="D17" s="20" t="s">
        <v>88</v>
      </c>
      <c r="E17" s="20">
        <v>0</v>
      </c>
      <c r="F17" s="113">
        <v>0</v>
      </c>
      <c r="G17" s="20" t="s">
        <v>88</v>
      </c>
      <c r="H17" s="20">
        <v>1</v>
      </c>
      <c r="I17" s="113">
        <v>0.125</v>
      </c>
      <c r="J17" s="20" t="s">
        <v>88</v>
      </c>
      <c r="K17" s="20">
        <v>0</v>
      </c>
      <c r="L17" s="113">
        <v>0</v>
      </c>
      <c r="M17" s="20" t="s">
        <v>88</v>
      </c>
      <c r="N17" s="20">
        <v>0</v>
      </c>
      <c r="O17" s="113">
        <v>0</v>
      </c>
      <c r="P17" s="20"/>
      <c r="Q17" s="20"/>
      <c r="R17" s="113"/>
      <c r="S17" s="20" t="s">
        <v>88</v>
      </c>
      <c r="T17" s="20">
        <v>0</v>
      </c>
      <c r="U17" s="113">
        <v>0</v>
      </c>
      <c r="V17" s="17"/>
      <c r="W17" s="20"/>
      <c r="X17" s="113"/>
      <c r="Y17" s="20" t="s">
        <v>88</v>
      </c>
      <c r="Z17" s="20">
        <v>2</v>
      </c>
      <c r="AA17" s="113">
        <v>0.2857142857142857</v>
      </c>
      <c r="AB17" s="20">
        <f>SUM(E17,H17,K17,N17,Q17,T17,W17,Z17)</f>
        <v>3</v>
      </c>
      <c r="AC17" s="113">
        <v>0.07317073170731707</v>
      </c>
      <c r="AD17" s="113">
        <f>AVERAGE(E17,W17,T17,H17,K17,N17,Q17,Z17)</f>
        <v>0.5</v>
      </c>
    </row>
    <row r="18" spans="1:30" ht="12.75">
      <c r="A18" s="17">
        <v>15</v>
      </c>
      <c r="B18" s="17" t="s">
        <v>237</v>
      </c>
      <c r="C18" s="17" t="s">
        <v>229</v>
      </c>
      <c r="D18" s="20"/>
      <c r="E18" s="20"/>
      <c r="F18" s="113"/>
      <c r="G18" s="20"/>
      <c r="H18" s="20"/>
      <c r="I18" s="113"/>
      <c r="J18" s="20" t="s">
        <v>205</v>
      </c>
      <c r="K18" s="20">
        <v>2</v>
      </c>
      <c r="L18" s="113">
        <v>0.5</v>
      </c>
      <c r="M18" s="20"/>
      <c r="N18" s="20"/>
      <c r="O18" s="113"/>
      <c r="P18" s="20"/>
      <c r="Q18" s="20"/>
      <c r="R18" s="113"/>
      <c r="S18" s="20"/>
      <c r="T18" s="20"/>
      <c r="U18" s="113"/>
      <c r="V18" s="17"/>
      <c r="W18" s="17"/>
      <c r="X18" s="17"/>
      <c r="Y18" s="20"/>
      <c r="Z18" s="20"/>
      <c r="AA18" s="113"/>
      <c r="AB18" s="20">
        <f>SUM(E18,H18,K18,N18,Q18,T18,W18,Z18)</f>
        <v>2</v>
      </c>
      <c r="AC18" s="113">
        <v>0.5</v>
      </c>
      <c r="AD18" s="113">
        <f>AVERAGE(E18,W18,T18,H18,K18,N18,Q18,Z18)</f>
        <v>2</v>
      </c>
    </row>
    <row r="19" spans="1:30" ht="12.75">
      <c r="A19" s="17">
        <v>16</v>
      </c>
      <c r="B19" s="17" t="s">
        <v>199</v>
      </c>
      <c r="C19" s="17" t="s">
        <v>200</v>
      </c>
      <c r="D19" s="20"/>
      <c r="E19" s="20"/>
      <c r="F19" s="113"/>
      <c r="G19" s="20" t="s">
        <v>187</v>
      </c>
      <c r="H19" s="20">
        <v>1</v>
      </c>
      <c r="I19" s="113">
        <v>0.125</v>
      </c>
      <c r="J19" s="20"/>
      <c r="K19" s="20"/>
      <c r="L19" s="113"/>
      <c r="M19" s="20" t="s">
        <v>187</v>
      </c>
      <c r="N19" s="20">
        <v>1</v>
      </c>
      <c r="O19" s="113">
        <v>0.16666666666666666</v>
      </c>
      <c r="P19" s="20"/>
      <c r="Q19" s="20"/>
      <c r="R19" s="113"/>
      <c r="S19" s="20"/>
      <c r="T19" s="20"/>
      <c r="U19" s="113"/>
      <c r="V19" s="17"/>
      <c r="W19" s="20"/>
      <c r="X19" s="113"/>
      <c r="Y19" s="20"/>
      <c r="Z19" s="20"/>
      <c r="AA19" s="113"/>
      <c r="AB19" s="20">
        <f>SUM(E19,H19,K19,N19,Q19,T19,W19,Z19)</f>
        <v>2</v>
      </c>
      <c r="AC19" s="113">
        <v>0.14285714285714285</v>
      </c>
      <c r="AD19" s="113">
        <f>AVERAGE(E19,W19,T19,H19,K19,N19,Q19,Z19)</f>
        <v>1</v>
      </c>
    </row>
    <row r="20" spans="1:30" ht="12.75">
      <c r="A20" s="17">
        <v>17</v>
      </c>
      <c r="B20" s="17" t="s">
        <v>120</v>
      </c>
      <c r="C20" s="17" t="s">
        <v>121</v>
      </c>
      <c r="D20" s="20" t="s">
        <v>108</v>
      </c>
      <c r="E20" s="20">
        <v>1</v>
      </c>
      <c r="F20" s="113">
        <v>0.25</v>
      </c>
      <c r="G20" s="20" t="s">
        <v>108</v>
      </c>
      <c r="H20" s="20">
        <v>0</v>
      </c>
      <c r="I20" s="113">
        <v>0</v>
      </c>
      <c r="J20" s="20"/>
      <c r="K20" s="20"/>
      <c r="L20" s="113"/>
      <c r="M20" s="20"/>
      <c r="N20" s="20"/>
      <c r="O20" s="113"/>
      <c r="P20" s="20" t="s">
        <v>108</v>
      </c>
      <c r="Q20" s="20">
        <v>0</v>
      </c>
      <c r="R20" s="113">
        <v>0</v>
      </c>
      <c r="S20" s="20" t="s">
        <v>108</v>
      </c>
      <c r="T20" s="20">
        <v>1</v>
      </c>
      <c r="U20" s="113">
        <v>0.125</v>
      </c>
      <c r="V20" s="17"/>
      <c r="W20" s="20"/>
      <c r="X20" s="113"/>
      <c r="Y20" s="20"/>
      <c r="Z20" s="20"/>
      <c r="AA20" s="113"/>
      <c r="AB20" s="20">
        <f>SUM(E20,H20,K20,N20,Q20,T20,W20,Z20)</f>
        <v>2</v>
      </c>
      <c r="AC20" s="113">
        <v>0.09523809523809523</v>
      </c>
      <c r="AD20" s="113">
        <f>AVERAGE(E20,W20,T20,H20,K20,N20,Q20,Z20)</f>
        <v>0.5</v>
      </c>
    </row>
    <row r="21" spans="1:30" ht="12.75">
      <c r="A21" s="17">
        <v>18</v>
      </c>
      <c r="B21" s="17" t="s">
        <v>189</v>
      </c>
      <c r="C21" s="17" t="s">
        <v>190</v>
      </c>
      <c r="D21" s="20"/>
      <c r="E21" s="20"/>
      <c r="F21" s="113"/>
      <c r="G21" s="20" t="s">
        <v>103</v>
      </c>
      <c r="H21" s="20">
        <v>0</v>
      </c>
      <c r="I21" s="113">
        <v>0</v>
      </c>
      <c r="J21" s="20"/>
      <c r="K21" s="20"/>
      <c r="L21" s="113"/>
      <c r="M21" s="20" t="s">
        <v>103</v>
      </c>
      <c r="N21" s="20">
        <v>0</v>
      </c>
      <c r="O21" s="113">
        <v>0</v>
      </c>
      <c r="P21" s="20" t="s">
        <v>103</v>
      </c>
      <c r="Q21" s="20">
        <v>1</v>
      </c>
      <c r="R21" s="113">
        <v>0.25</v>
      </c>
      <c r="S21" s="20"/>
      <c r="T21" s="20"/>
      <c r="U21" s="113"/>
      <c r="V21" s="20" t="s">
        <v>103</v>
      </c>
      <c r="W21" s="20">
        <v>1</v>
      </c>
      <c r="X21" s="113">
        <f>+W21/6</f>
        <v>0.16666666666666666</v>
      </c>
      <c r="Y21" s="20" t="s">
        <v>103</v>
      </c>
      <c r="Z21" s="20">
        <v>0</v>
      </c>
      <c r="AA21" s="113">
        <v>0</v>
      </c>
      <c r="AB21" s="20">
        <f>SUM(E21,H21,K21,N21,Q21,T21,W21,Z21)</f>
        <v>2</v>
      </c>
      <c r="AC21" s="113">
        <v>0.09090909090909091</v>
      </c>
      <c r="AD21" s="113">
        <f>AVERAGE(E21,W21,T21,H21,K21,N21,Q21,Z21)</f>
        <v>0.4</v>
      </c>
    </row>
    <row r="22" spans="1:30" ht="12.75">
      <c r="A22" s="17">
        <v>19</v>
      </c>
      <c r="B22" s="17" t="s">
        <v>101</v>
      </c>
      <c r="C22" s="17" t="s">
        <v>102</v>
      </c>
      <c r="D22" s="20" t="s">
        <v>103</v>
      </c>
      <c r="E22" s="20">
        <v>0</v>
      </c>
      <c r="F22" s="113">
        <v>0</v>
      </c>
      <c r="G22" s="20" t="s">
        <v>103</v>
      </c>
      <c r="H22" s="20">
        <v>0</v>
      </c>
      <c r="I22" s="113">
        <v>0</v>
      </c>
      <c r="J22" s="20"/>
      <c r="K22" s="20"/>
      <c r="L22" s="113"/>
      <c r="M22" s="20" t="s">
        <v>103</v>
      </c>
      <c r="N22" s="20">
        <v>0</v>
      </c>
      <c r="O22" s="113">
        <v>0</v>
      </c>
      <c r="P22" s="20" t="s">
        <v>103</v>
      </c>
      <c r="Q22" s="20">
        <v>1</v>
      </c>
      <c r="R22" s="113">
        <v>0.25</v>
      </c>
      <c r="S22" s="20" t="s">
        <v>103</v>
      </c>
      <c r="T22" s="20">
        <v>1</v>
      </c>
      <c r="U22" s="113">
        <v>0.125</v>
      </c>
      <c r="V22" s="20" t="s">
        <v>103</v>
      </c>
      <c r="W22" s="20">
        <v>0</v>
      </c>
      <c r="X22" s="113">
        <f>+W22/6</f>
        <v>0</v>
      </c>
      <c r="Y22" s="20"/>
      <c r="Z22" s="20"/>
      <c r="AA22" s="113"/>
      <c r="AB22" s="20">
        <f>SUM(E22,H22,K22,N22,Q22,T22,W22,Z22)</f>
        <v>2</v>
      </c>
      <c r="AC22" s="113">
        <v>0.06666666666666667</v>
      </c>
      <c r="AD22" s="113">
        <f>AVERAGE(E22,W22,T22,H22,K22,N22,Q22,Z22)</f>
        <v>0.3333333333333333</v>
      </c>
    </row>
    <row r="23" spans="1:36" ht="12.75">
      <c r="A23" s="17">
        <v>20</v>
      </c>
      <c r="B23" s="17" t="s">
        <v>194</v>
      </c>
      <c r="C23" s="17" t="s">
        <v>92</v>
      </c>
      <c r="D23" s="20"/>
      <c r="E23" s="20"/>
      <c r="F23" s="113"/>
      <c r="G23" s="20" t="s">
        <v>85</v>
      </c>
      <c r="H23" s="20">
        <v>0</v>
      </c>
      <c r="I23" s="113">
        <v>0</v>
      </c>
      <c r="J23" s="20" t="s">
        <v>85</v>
      </c>
      <c r="K23" s="20">
        <v>1</v>
      </c>
      <c r="L23" s="113">
        <v>0.125</v>
      </c>
      <c r="M23" s="20" t="s">
        <v>85</v>
      </c>
      <c r="N23" s="20">
        <v>1</v>
      </c>
      <c r="O23" s="113">
        <v>0.3333333333333333</v>
      </c>
      <c r="P23" s="20" t="s">
        <v>85</v>
      </c>
      <c r="Q23" s="20">
        <v>0</v>
      </c>
      <c r="R23" s="113">
        <v>0</v>
      </c>
      <c r="S23" s="20" t="s">
        <v>85</v>
      </c>
      <c r="T23" s="20">
        <v>0</v>
      </c>
      <c r="U23" s="113">
        <v>0</v>
      </c>
      <c r="V23" s="20" t="s">
        <v>85</v>
      </c>
      <c r="W23" s="20">
        <v>0</v>
      </c>
      <c r="X23" s="113">
        <f>+W23/6</f>
        <v>0</v>
      </c>
      <c r="Y23" s="20"/>
      <c r="Z23" s="20"/>
      <c r="AA23" s="113"/>
      <c r="AB23" s="20">
        <f>SUM(E23,H23,K23,N23,Q23,T23,W23,Z23)</f>
        <v>2</v>
      </c>
      <c r="AC23" s="113">
        <v>0.05263157894736842</v>
      </c>
      <c r="AD23" s="113">
        <f>AVERAGE(E23,W23,T23,H23,K23,N23,Q23,Z23)</f>
        <v>0.3333333333333333</v>
      </c>
      <c r="AJ23" s="13"/>
    </row>
    <row r="24" spans="1:30" ht="12.75">
      <c r="A24" s="17">
        <v>21</v>
      </c>
      <c r="B24" s="17" t="s">
        <v>83</v>
      </c>
      <c r="C24" s="17" t="s">
        <v>127</v>
      </c>
      <c r="D24" s="20" t="s">
        <v>112</v>
      </c>
      <c r="E24" s="20">
        <v>0</v>
      </c>
      <c r="F24" s="113">
        <v>0</v>
      </c>
      <c r="G24" s="20" t="s">
        <v>112</v>
      </c>
      <c r="H24" s="20">
        <v>0</v>
      </c>
      <c r="I24" s="113">
        <v>0</v>
      </c>
      <c r="J24" s="20"/>
      <c r="K24" s="20"/>
      <c r="L24" s="113"/>
      <c r="M24" s="20" t="s">
        <v>112</v>
      </c>
      <c r="N24" s="20">
        <v>0</v>
      </c>
      <c r="O24" s="113">
        <v>0</v>
      </c>
      <c r="P24" s="20" t="s">
        <v>112</v>
      </c>
      <c r="Q24" s="20">
        <v>1</v>
      </c>
      <c r="R24" s="113">
        <v>0.125</v>
      </c>
      <c r="S24" s="20" t="s">
        <v>112</v>
      </c>
      <c r="T24" s="20">
        <v>0</v>
      </c>
      <c r="U24" s="113">
        <v>0</v>
      </c>
      <c r="V24" s="20" t="s">
        <v>112</v>
      </c>
      <c r="W24" s="20">
        <v>1</v>
      </c>
      <c r="X24" s="113">
        <f>+W24/6</f>
        <v>0.16666666666666666</v>
      </c>
      <c r="Y24" s="20" t="s">
        <v>112</v>
      </c>
      <c r="Z24" s="20">
        <v>0</v>
      </c>
      <c r="AA24" s="113">
        <v>0</v>
      </c>
      <c r="AB24" s="20">
        <f>SUM(E24,H24,K24,N24,Q24,T24,W24,Z24)</f>
        <v>2</v>
      </c>
      <c r="AC24" s="113">
        <v>0.05128205128205128</v>
      </c>
      <c r="AD24" s="113">
        <f>AVERAGE(E24,W24,T24,H24,K24,N24,Q24,Z24)</f>
        <v>0.2857142857142857</v>
      </c>
    </row>
    <row r="25" spans="1:30" ht="12.75">
      <c r="A25" s="17">
        <v>22</v>
      </c>
      <c r="B25" s="17" t="s">
        <v>139</v>
      </c>
      <c r="C25" s="17" t="s">
        <v>138</v>
      </c>
      <c r="D25" s="20" t="s">
        <v>95</v>
      </c>
      <c r="E25" s="20">
        <v>0</v>
      </c>
      <c r="F25" s="113">
        <v>0</v>
      </c>
      <c r="G25" s="20" t="s">
        <v>95</v>
      </c>
      <c r="H25" s="20">
        <v>1</v>
      </c>
      <c r="I25" s="113">
        <v>0.25</v>
      </c>
      <c r="J25" s="20" t="s">
        <v>211</v>
      </c>
      <c r="K25" s="20">
        <v>0</v>
      </c>
      <c r="L25" s="113">
        <v>0</v>
      </c>
      <c r="M25" s="20" t="s">
        <v>96</v>
      </c>
      <c r="N25" s="20">
        <v>1</v>
      </c>
      <c r="O25" s="113">
        <v>0.16666666666666666</v>
      </c>
      <c r="P25" s="20" t="s">
        <v>95</v>
      </c>
      <c r="Q25" s="20">
        <v>0</v>
      </c>
      <c r="R25" s="113">
        <v>0</v>
      </c>
      <c r="S25" s="20" t="s">
        <v>95</v>
      </c>
      <c r="T25" s="20">
        <v>0</v>
      </c>
      <c r="U25" s="113">
        <v>0</v>
      </c>
      <c r="V25" s="20" t="s">
        <v>95</v>
      </c>
      <c r="W25" s="20">
        <v>0</v>
      </c>
      <c r="X25" s="113">
        <f>+W25/6</f>
        <v>0</v>
      </c>
      <c r="Y25" s="20" t="s">
        <v>95</v>
      </c>
      <c r="Z25" s="20">
        <v>0</v>
      </c>
      <c r="AA25" s="113">
        <v>0</v>
      </c>
      <c r="AB25" s="20">
        <f>SUM(E25,H25,K25,N25,Q25,T25,W25,Z25)</f>
        <v>2</v>
      </c>
      <c r="AC25" s="113">
        <v>0.046511627906976744</v>
      </c>
      <c r="AD25" s="113">
        <f>AVERAGE(E25,W25,T25,H25,K25,N25,Q25,Z25)</f>
        <v>0.25</v>
      </c>
    </row>
    <row r="26" spans="1:30" ht="12.75">
      <c r="A26" s="17">
        <v>23</v>
      </c>
      <c r="B26" s="17" t="s">
        <v>89</v>
      </c>
      <c r="C26" s="17" t="s">
        <v>90</v>
      </c>
      <c r="D26" s="20" t="s">
        <v>88</v>
      </c>
      <c r="E26" s="20">
        <v>0</v>
      </c>
      <c r="F26" s="113">
        <v>0</v>
      </c>
      <c r="G26" s="20" t="s">
        <v>88</v>
      </c>
      <c r="H26" s="20">
        <v>0</v>
      </c>
      <c r="I26" s="113">
        <v>0</v>
      </c>
      <c r="J26" s="20" t="s">
        <v>88</v>
      </c>
      <c r="K26" s="20">
        <v>0</v>
      </c>
      <c r="L26" s="113">
        <v>0</v>
      </c>
      <c r="M26" s="20" t="s">
        <v>88</v>
      </c>
      <c r="N26" s="20">
        <v>0</v>
      </c>
      <c r="O26" s="113">
        <v>0</v>
      </c>
      <c r="P26" s="20" t="s">
        <v>88</v>
      </c>
      <c r="Q26" s="20">
        <v>0</v>
      </c>
      <c r="R26" s="113">
        <v>0</v>
      </c>
      <c r="S26" s="20" t="s">
        <v>88</v>
      </c>
      <c r="T26" s="20">
        <v>1</v>
      </c>
      <c r="U26" s="113">
        <v>0.125</v>
      </c>
      <c r="V26" s="20" t="s">
        <v>88</v>
      </c>
      <c r="W26" s="20">
        <v>0</v>
      </c>
      <c r="X26" s="113">
        <f>+W26/6</f>
        <v>0</v>
      </c>
      <c r="Y26" s="20" t="s">
        <v>88</v>
      </c>
      <c r="Z26" s="20">
        <v>1</v>
      </c>
      <c r="AA26" s="113">
        <v>0.14285714285714285</v>
      </c>
      <c r="AB26" s="20">
        <f>SUM(E26,H26,K26,N26,Q26,T26,W26,Z26)</f>
        <v>2</v>
      </c>
      <c r="AC26" s="113">
        <v>0.0392156862745098</v>
      </c>
      <c r="AD26" s="113">
        <f>AVERAGE(E26,W26,T26,H26,K26,N26,Q26,Z26)</f>
        <v>0.25</v>
      </c>
    </row>
    <row r="27" spans="1:30" ht="12.75">
      <c r="A27" s="17">
        <v>24</v>
      </c>
      <c r="B27" s="17" t="s">
        <v>235</v>
      </c>
      <c r="C27" s="17" t="s">
        <v>236</v>
      </c>
      <c r="D27" s="20"/>
      <c r="E27" s="20"/>
      <c r="F27" s="113"/>
      <c r="G27" s="20"/>
      <c r="H27" s="20"/>
      <c r="I27" s="113"/>
      <c r="J27" s="20" t="s">
        <v>205</v>
      </c>
      <c r="K27" s="20">
        <v>1</v>
      </c>
      <c r="L27" s="113">
        <v>0.25</v>
      </c>
      <c r="M27" s="20"/>
      <c r="N27" s="20"/>
      <c r="O27" s="113"/>
      <c r="P27" s="20"/>
      <c r="Q27" s="20"/>
      <c r="R27" s="113"/>
      <c r="S27" s="20"/>
      <c r="T27" s="20"/>
      <c r="U27" s="113"/>
      <c r="V27" s="17"/>
      <c r="W27" s="17"/>
      <c r="X27" s="17"/>
      <c r="Y27" s="20"/>
      <c r="Z27" s="20"/>
      <c r="AA27" s="113"/>
      <c r="AB27" s="20">
        <f>SUM(E27,H27,K27,N27,Q27,T27,W27,Z27)</f>
        <v>1</v>
      </c>
      <c r="AC27" s="113">
        <v>0.25</v>
      </c>
      <c r="AD27" s="113">
        <f>AVERAGE(E27,W27,T27,H27,K27,N27,Q27,Z27)</f>
        <v>1</v>
      </c>
    </row>
    <row r="28" spans="1:30" ht="12.75">
      <c r="A28" s="17">
        <v>25</v>
      </c>
      <c r="B28" s="17" t="s">
        <v>259</v>
      </c>
      <c r="C28" s="17" t="s">
        <v>293</v>
      </c>
      <c r="D28" s="20"/>
      <c r="E28" s="20"/>
      <c r="F28" s="113"/>
      <c r="G28" s="20"/>
      <c r="H28" s="20"/>
      <c r="I28" s="113"/>
      <c r="J28" s="20"/>
      <c r="K28" s="20"/>
      <c r="L28" s="113"/>
      <c r="M28" s="20"/>
      <c r="N28" s="20"/>
      <c r="O28" s="113"/>
      <c r="P28" s="20"/>
      <c r="Q28" s="20"/>
      <c r="R28" s="113"/>
      <c r="S28" s="20" t="s">
        <v>296</v>
      </c>
      <c r="T28" s="20">
        <v>1</v>
      </c>
      <c r="U28" s="113">
        <v>0.25</v>
      </c>
      <c r="V28" s="17"/>
      <c r="W28" s="20"/>
      <c r="X28" s="113"/>
      <c r="Y28" s="20"/>
      <c r="Z28" s="20"/>
      <c r="AA28" s="113"/>
      <c r="AB28" s="20">
        <f>SUM(E28,H28,K28,N28,Q28,T28,W28,Z28)</f>
        <v>1</v>
      </c>
      <c r="AC28" s="113">
        <v>0.25</v>
      </c>
      <c r="AD28" s="113">
        <f>AVERAGE(E28,W28,T28,H28,K28,N28,Q28,Z28)</f>
        <v>1</v>
      </c>
    </row>
    <row r="29" spans="1:30" ht="12.75">
      <c r="A29" s="17">
        <v>26</v>
      </c>
      <c r="B29" s="17" t="s">
        <v>294</v>
      </c>
      <c r="C29" s="17" t="s">
        <v>295</v>
      </c>
      <c r="D29" s="20"/>
      <c r="E29" s="20"/>
      <c r="F29" s="113"/>
      <c r="G29" s="20"/>
      <c r="H29" s="20"/>
      <c r="I29" s="113"/>
      <c r="J29" s="20"/>
      <c r="K29" s="20"/>
      <c r="L29" s="113"/>
      <c r="M29" s="20"/>
      <c r="N29" s="20"/>
      <c r="O29" s="113"/>
      <c r="P29" s="20"/>
      <c r="Q29" s="20"/>
      <c r="R29" s="113"/>
      <c r="S29" s="20" t="s">
        <v>296</v>
      </c>
      <c r="T29" s="20">
        <v>1</v>
      </c>
      <c r="U29" s="113">
        <v>0.25</v>
      </c>
      <c r="V29" s="17"/>
      <c r="W29" s="20"/>
      <c r="X29" s="113"/>
      <c r="Y29" s="20"/>
      <c r="Z29" s="20"/>
      <c r="AA29" s="113"/>
      <c r="AB29" s="20">
        <f>SUM(E29,H29,K29,N29,Q29,T29,W29,Z29)</f>
        <v>1</v>
      </c>
      <c r="AC29" s="113">
        <v>0.25</v>
      </c>
      <c r="AD29" s="113">
        <f>AVERAGE(E29,W29,T29,H29,K29,N29,Q29,Z29)</f>
        <v>1</v>
      </c>
    </row>
    <row r="30" spans="1:30" ht="12.75">
      <c r="A30" s="17">
        <v>27</v>
      </c>
      <c r="B30" s="17" t="s">
        <v>259</v>
      </c>
      <c r="C30" s="17" t="s">
        <v>291</v>
      </c>
      <c r="D30" s="20"/>
      <c r="E30" s="20"/>
      <c r="F30" s="113"/>
      <c r="G30" s="20"/>
      <c r="H30" s="20"/>
      <c r="I30" s="113"/>
      <c r="J30" s="20"/>
      <c r="K30" s="20"/>
      <c r="L30" s="113"/>
      <c r="M30" s="20"/>
      <c r="N30" s="20"/>
      <c r="O30" s="113"/>
      <c r="P30" s="20"/>
      <c r="Q30" s="20"/>
      <c r="R30" s="113"/>
      <c r="S30" s="20" t="s">
        <v>290</v>
      </c>
      <c r="T30" s="20">
        <v>1</v>
      </c>
      <c r="U30" s="113">
        <v>0.25</v>
      </c>
      <c r="V30" s="17"/>
      <c r="W30" s="17"/>
      <c r="X30" s="17"/>
      <c r="Y30" s="20"/>
      <c r="Z30" s="20"/>
      <c r="AA30" s="113"/>
      <c r="AB30" s="20">
        <f>SUM(E30,H30,K30,N30,Q30,T30,W30,Z30)</f>
        <v>1</v>
      </c>
      <c r="AC30" s="113">
        <v>0.25</v>
      </c>
      <c r="AD30" s="113">
        <f>AVERAGE(E30,W30,T30,H30,K30,N30,Q30,Z30)</f>
        <v>1</v>
      </c>
    </row>
    <row r="31" spans="1:30" ht="12.75">
      <c r="A31" s="17">
        <v>28</v>
      </c>
      <c r="B31" s="17" t="s">
        <v>253</v>
      </c>
      <c r="C31" s="17" t="s">
        <v>254</v>
      </c>
      <c r="D31" s="20"/>
      <c r="E31" s="20"/>
      <c r="F31" s="113"/>
      <c r="G31" s="20"/>
      <c r="H31" s="20"/>
      <c r="I31" s="113"/>
      <c r="J31" s="20" t="s">
        <v>212</v>
      </c>
      <c r="K31" s="20">
        <v>1</v>
      </c>
      <c r="L31" s="113">
        <v>0.2</v>
      </c>
      <c r="M31" s="20"/>
      <c r="N31" s="20"/>
      <c r="O31" s="113"/>
      <c r="P31" s="20"/>
      <c r="Q31" s="20"/>
      <c r="R31" s="113"/>
      <c r="S31" s="20"/>
      <c r="T31" s="20"/>
      <c r="U31" s="113"/>
      <c r="V31" s="17"/>
      <c r="W31" s="17"/>
      <c r="X31" s="17"/>
      <c r="Y31" s="20"/>
      <c r="Z31" s="20"/>
      <c r="AA31" s="113"/>
      <c r="AB31" s="20">
        <f>SUM(E31,H31,K31,N31,Q31,T31,W31,Z31)</f>
        <v>1</v>
      </c>
      <c r="AC31" s="113">
        <v>0.2</v>
      </c>
      <c r="AD31" s="113">
        <f>AVERAGE(E31,W31,T31,H31,K31,N31,Q31,Z31)</f>
        <v>1</v>
      </c>
    </row>
    <row r="32" spans="1:30" ht="12.75">
      <c r="A32" s="17">
        <v>29</v>
      </c>
      <c r="B32" s="17" t="s">
        <v>244</v>
      </c>
      <c r="C32" s="17" t="s">
        <v>271</v>
      </c>
      <c r="D32" s="20"/>
      <c r="E32" s="20"/>
      <c r="F32" s="113"/>
      <c r="G32" s="20"/>
      <c r="H32" s="20"/>
      <c r="I32" s="113"/>
      <c r="J32" s="20" t="s">
        <v>204</v>
      </c>
      <c r="K32" s="20">
        <v>1</v>
      </c>
      <c r="L32" s="113">
        <v>0.2</v>
      </c>
      <c r="M32" s="20"/>
      <c r="N32" s="20"/>
      <c r="O32" s="113"/>
      <c r="P32" s="20"/>
      <c r="Q32" s="20"/>
      <c r="R32" s="113"/>
      <c r="S32" s="20"/>
      <c r="T32" s="20"/>
      <c r="U32" s="113"/>
      <c r="V32" s="17"/>
      <c r="W32" s="17"/>
      <c r="X32" s="17"/>
      <c r="Y32" s="20"/>
      <c r="Z32" s="20"/>
      <c r="AA32" s="113"/>
      <c r="AB32" s="20">
        <f>SUM(E32,H32,K32,N32,Q32,T32,W32,Z32)</f>
        <v>1</v>
      </c>
      <c r="AC32" s="113">
        <v>0.2</v>
      </c>
      <c r="AD32" s="113">
        <f>AVERAGE(E32,W32,T32,H32,K32,N32,Q32,Z32)</f>
        <v>1</v>
      </c>
    </row>
    <row r="33" spans="1:30" ht="12.75">
      <c r="A33" s="17">
        <v>30</v>
      </c>
      <c r="B33" s="17" t="s">
        <v>251</v>
      </c>
      <c r="C33" s="17" t="s">
        <v>252</v>
      </c>
      <c r="D33" s="20"/>
      <c r="E33" s="20"/>
      <c r="F33" s="113"/>
      <c r="G33" s="20"/>
      <c r="H33" s="20"/>
      <c r="I33" s="113"/>
      <c r="J33" s="20" t="s">
        <v>212</v>
      </c>
      <c r="K33" s="20">
        <v>1</v>
      </c>
      <c r="L33" s="113">
        <v>0.2</v>
      </c>
      <c r="M33" s="20"/>
      <c r="N33" s="20"/>
      <c r="O33" s="113"/>
      <c r="P33" s="20"/>
      <c r="Q33" s="20"/>
      <c r="R33" s="113"/>
      <c r="S33" s="20"/>
      <c r="T33" s="20"/>
      <c r="U33" s="113"/>
      <c r="V33" s="17"/>
      <c r="W33" s="17"/>
      <c r="X33" s="17"/>
      <c r="Y33" s="20"/>
      <c r="Z33" s="20"/>
      <c r="AA33" s="113"/>
      <c r="AB33" s="20">
        <f>SUM(E33,H33,K33,N33,Q33,T33,W33,Z33)</f>
        <v>1</v>
      </c>
      <c r="AC33" s="113">
        <v>0.2</v>
      </c>
      <c r="AD33" s="113">
        <f>AVERAGE(E33,W33,T33,H33,K33,N33,Q33,Z33)</f>
        <v>1</v>
      </c>
    </row>
    <row r="34" spans="1:30" ht="12.75">
      <c r="A34" s="17">
        <v>31</v>
      </c>
      <c r="B34" s="17" t="s">
        <v>240</v>
      </c>
      <c r="C34" s="17" t="s">
        <v>257</v>
      </c>
      <c r="D34" s="20"/>
      <c r="E34" s="20"/>
      <c r="F34" s="113"/>
      <c r="G34" s="20"/>
      <c r="H34" s="20"/>
      <c r="I34" s="113"/>
      <c r="J34" s="20" t="s">
        <v>204</v>
      </c>
      <c r="K34" s="20">
        <v>1</v>
      </c>
      <c r="L34" s="113">
        <v>0.2</v>
      </c>
      <c r="M34" s="20"/>
      <c r="N34" s="20"/>
      <c r="O34" s="113"/>
      <c r="P34" s="20"/>
      <c r="Q34" s="20"/>
      <c r="R34" s="113"/>
      <c r="S34" s="20"/>
      <c r="T34" s="20"/>
      <c r="U34" s="113"/>
      <c r="V34" s="17"/>
      <c r="W34" s="17"/>
      <c r="X34" s="17"/>
      <c r="Y34" s="20"/>
      <c r="Z34" s="20"/>
      <c r="AA34" s="113"/>
      <c r="AB34" s="20">
        <f>SUM(E34,H34,K34,N34,Q34,T34,W34,Z34)</f>
        <v>1</v>
      </c>
      <c r="AC34" s="113">
        <v>0.2</v>
      </c>
      <c r="AD34" s="113">
        <f>AVERAGE(E34,W34,T34,H34,K34,N34,Q34,Z34)</f>
        <v>1</v>
      </c>
    </row>
    <row r="35" spans="1:30" ht="12.75">
      <c r="A35" s="17">
        <v>32</v>
      </c>
      <c r="B35" s="17" t="s">
        <v>83</v>
      </c>
      <c r="C35" s="17" t="s">
        <v>84</v>
      </c>
      <c r="D35" s="20"/>
      <c r="E35" s="20"/>
      <c r="F35" s="113"/>
      <c r="G35" s="20" t="s">
        <v>85</v>
      </c>
      <c r="H35" s="20">
        <v>1</v>
      </c>
      <c r="I35" s="113">
        <v>0.125</v>
      </c>
      <c r="J35" s="20"/>
      <c r="K35" s="20"/>
      <c r="L35" s="113"/>
      <c r="M35" s="20"/>
      <c r="N35" s="20"/>
      <c r="O35" s="113"/>
      <c r="P35" s="20"/>
      <c r="Q35" s="20"/>
      <c r="R35" s="113"/>
      <c r="S35" s="20"/>
      <c r="T35" s="20"/>
      <c r="U35" s="113"/>
      <c r="V35" s="17"/>
      <c r="W35" s="20"/>
      <c r="X35" s="113"/>
      <c r="Y35" s="20"/>
      <c r="Z35" s="20"/>
      <c r="AA35" s="113"/>
      <c r="AB35" s="20">
        <f>SUM(E35,H35,K35,N35,Q35,T35,W35,Z35)</f>
        <v>1</v>
      </c>
      <c r="AC35" s="113">
        <v>0.125</v>
      </c>
      <c r="AD35" s="113">
        <f>AVERAGE(E35,W35,T35,H35,K35,N35,Q35,Z35)</f>
        <v>1</v>
      </c>
    </row>
    <row r="36" spans="1:30" ht="12.75">
      <c r="A36" s="17">
        <v>33</v>
      </c>
      <c r="B36" s="17" t="s">
        <v>115</v>
      </c>
      <c r="C36" s="17" t="s">
        <v>116</v>
      </c>
      <c r="D36" s="20" t="s">
        <v>103</v>
      </c>
      <c r="E36" s="20">
        <v>0</v>
      </c>
      <c r="F36" s="113">
        <v>0</v>
      </c>
      <c r="G36" s="20"/>
      <c r="H36" s="20"/>
      <c r="I36" s="113"/>
      <c r="J36" s="20"/>
      <c r="K36" s="20"/>
      <c r="L36" s="113"/>
      <c r="M36" s="20" t="s">
        <v>273</v>
      </c>
      <c r="N36" s="20">
        <v>0</v>
      </c>
      <c r="O36" s="113">
        <v>0</v>
      </c>
      <c r="P36" s="20"/>
      <c r="Q36" s="20"/>
      <c r="R36" s="113"/>
      <c r="S36" s="20" t="s">
        <v>290</v>
      </c>
      <c r="T36" s="20">
        <v>1</v>
      </c>
      <c r="U36" s="113">
        <v>0.25</v>
      </c>
      <c r="V36" s="17"/>
      <c r="W36" s="17"/>
      <c r="X36" s="17"/>
      <c r="Y36" s="20"/>
      <c r="Z36" s="20"/>
      <c r="AA36" s="113"/>
      <c r="AB36" s="20">
        <f>SUM(E36,H36,K36,N36,Q36,T36,W36,Z36)</f>
        <v>1</v>
      </c>
      <c r="AC36" s="113">
        <v>0.09090909090909091</v>
      </c>
      <c r="AD36" s="113">
        <f>AVERAGE(E36,W36,T36,H36,K36,N36,Q36,Z36)</f>
        <v>0.3333333333333333</v>
      </c>
    </row>
    <row r="37" spans="1:30" ht="12.75">
      <c r="A37" s="17">
        <v>34</v>
      </c>
      <c r="B37" s="17" t="s">
        <v>170</v>
      </c>
      <c r="C37" s="17" t="s">
        <v>175</v>
      </c>
      <c r="D37" s="20" t="s">
        <v>112</v>
      </c>
      <c r="E37" s="20">
        <v>1</v>
      </c>
      <c r="F37" s="113">
        <v>0.125</v>
      </c>
      <c r="G37" s="20"/>
      <c r="H37" s="20"/>
      <c r="I37" s="113"/>
      <c r="J37" s="20"/>
      <c r="K37" s="20"/>
      <c r="L37" s="113"/>
      <c r="M37" s="20"/>
      <c r="N37" s="20"/>
      <c r="O37" s="113"/>
      <c r="P37" s="20"/>
      <c r="Q37" s="20"/>
      <c r="R37" s="113"/>
      <c r="S37" s="20"/>
      <c r="T37" s="20"/>
      <c r="U37" s="113"/>
      <c r="V37" s="17"/>
      <c r="W37" s="17"/>
      <c r="X37" s="17"/>
      <c r="Y37" s="20" t="s">
        <v>112</v>
      </c>
      <c r="Z37" s="20">
        <v>0</v>
      </c>
      <c r="AA37" s="113">
        <v>0</v>
      </c>
      <c r="AB37" s="20">
        <f>SUM(E37,H37,K37,N37,Q37,T37,W37,Z37)</f>
        <v>1</v>
      </c>
      <c r="AC37" s="113">
        <v>0.08333333333333333</v>
      </c>
      <c r="AD37" s="113">
        <f>AVERAGE(E37,W37,T37,H37,K37,N37,Q37,Z37)</f>
        <v>0.5</v>
      </c>
    </row>
    <row r="38" spans="1:30" ht="12.75">
      <c r="A38" s="17">
        <v>35</v>
      </c>
      <c r="B38" s="17" t="s">
        <v>140</v>
      </c>
      <c r="C38" s="17" t="s">
        <v>23</v>
      </c>
      <c r="D38" s="20" t="s">
        <v>136</v>
      </c>
      <c r="E38" s="20">
        <v>0</v>
      </c>
      <c r="F38" s="113">
        <v>0</v>
      </c>
      <c r="G38" s="20"/>
      <c r="H38" s="20"/>
      <c r="I38" s="113"/>
      <c r="J38" s="20" t="s">
        <v>136</v>
      </c>
      <c r="K38" s="20">
        <v>0</v>
      </c>
      <c r="L38" s="113">
        <v>0</v>
      </c>
      <c r="M38" s="20"/>
      <c r="N38" s="20"/>
      <c r="O38" s="113"/>
      <c r="P38" s="20" t="s">
        <v>136</v>
      </c>
      <c r="Q38" s="20">
        <v>1</v>
      </c>
      <c r="R38" s="113">
        <v>0.2</v>
      </c>
      <c r="S38" s="20"/>
      <c r="T38" s="20"/>
      <c r="U38" s="113"/>
      <c r="V38" s="17"/>
      <c r="W38" s="17"/>
      <c r="X38" s="17"/>
      <c r="Y38" s="20"/>
      <c r="Z38" s="20"/>
      <c r="AA38" s="113"/>
      <c r="AB38" s="20">
        <f>SUM(E38,H38,K38,N38,Q38,T38,W38,Z38)</f>
        <v>1</v>
      </c>
      <c r="AC38" s="113">
        <v>0.07142857142857142</v>
      </c>
      <c r="AD38" s="113">
        <f>AVERAGE(E38,W38,T38,H38,K38,N38,Q38,Z38)</f>
        <v>0.3333333333333333</v>
      </c>
    </row>
    <row r="39" spans="1:30" ht="12.75">
      <c r="A39" s="17">
        <v>36</v>
      </c>
      <c r="B39" s="17" t="s">
        <v>198</v>
      </c>
      <c r="C39" s="17" t="s">
        <v>197</v>
      </c>
      <c r="D39" s="20"/>
      <c r="E39" s="20"/>
      <c r="F39" s="113"/>
      <c r="G39" s="20" t="s">
        <v>187</v>
      </c>
      <c r="H39" s="20">
        <v>0</v>
      </c>
      <c r="I39" s="113">
        <v>0</v>
      </c>
      <c r="J39" s="20"/>
      <c r="K39" s="20"/>
      <c r="L39" s="113"/>
      <c r="M39" s="20" t="s">
        <v>187</v>
      </c>
      <c r="N39" s="20">
        <v>1</v>
      </c>
      <c r="O39" s="113">
        <v>0.16666666666666666</v>
      </c>
      <c r="P39" s="20"/>
      <c r="Q39" s="20"/>
      <c r="R39" s="113"/>
      <c r="S39" s="20"/>
      <c r="T39" s="20"/>
      <c r="U39" s="113"/>
      <c r="V39" s="17"/>
      <c r="W39" s="20"/>
      <c r="X39" s="113"/>
      <c r="Y39" s="20"/>
      <c r="Z39" s="20"/>
      <c r="AA39" s="113"/>
      <c r="AB39" s="20">
        <f>SUM(E39,H39,K39,N39,Q39,T39,W39,Z39)</f>
        <v>1</v>
      </c>
      <c r="AC39" s="113">
        <v>0.07142857142857142</v>
      </c>
      <c r="AD39" s="113">
        <f>AVERAGE(E39,W39,T39,H39,K39,N39,Q39,Z39)</f>
        <v>0.5</v>
      </c>
    </row>
    <row r="40" spans="1:30" ht="12.75">
      <c r="A40" s="17">
        <v>37</v>
      </c>
      <c r="B40" s="17" t="s">
        <v>188</v>
      </c>
      <c r="C40" s="17" t="s">
        <v>87</v>
      </c>
      <c r="D40" s="20"/>
      <c r="E40" s="20"/>
      <c r="F40" s="113"/>
      <c r="G40" s="20" t="s">
        <v>88</v>
      </c>
      <c r="H40" s="20">
        <v>0</v>
      </c>
      <c r="I40" s="113">
        <v>0</v>
      </c>
      <c r="J40" s="20"/>
      <c r="K40" s="20"/>
      <c r="L40" s="113"/>
      <c r="M40" s="20" t="s">
        <v>273</v>
      </c>
      <c r="N40" s="20">
        <v>0</v>
      </c>
      <c r="O40" s="113">
        <v>0</v>
      </c>
      <c r="P40" s="20" t="s">
        <v>273</v>
      </c>
      <c r="Q40" s="20">
        <v>1</v>
      </c>
      <c r="R40" s="113">
        <v>0.2</v>
      </c>
      <c r="S40" s="20"/>
      <c r="T40" s="20"/>
      <c r="U40" s="113"/>
      <c r="V40" s="17"/>
      <c r="W40" s="20"/>
      <c r="X40" s="113"/>
      <c r="Y40" s="20" t="s">
        <v>96</v>
      </c>
      <c r="Z40" s="20">
        <v>0</v>
      </c>
      <c r="AA40" s="113">
        <v>0</v>
      </c>
      <c r="AB40" s="20">
        <f>SUM(E40,H40,K40,N40,Q40,T40,W40,Z40)</f>
        <v>1</v>
      </c>
      <c r="AC40" s="113">
        <v>0.05</v>
      </c>
      <c r="AD40" s="113">
        <f>AVERAGE(E40,W40,T40,H40,K40,N40,Q40,Z40)</f>
        <v>0.25</v>
      </c>
    </row>
    <row r="41" spans="1:30" ht="12.75">
      <c r="A41" s="17">
        <v>38</v>
      </c>
      <c r="B41" s="17" t="s">
        <v>283</v>
      </c>
      <c r="C41" s="17" t="s">
        <v>284</v>
      </c>
      <c r="D41" s="20"/>
      <c r="E41" s="20"/>
      <c r="F41" s="113"/>
      <c r="G41" s="20"/>
      <c r="H41" s="20"/>
      <c r="I41" s="113"/>
      <c r="J41" s="20"/>
      <c r="K41" s="20"/>
      <c r="L41" s="113"/>
      <c r="M41" s="20"/>
      <c r="N41" s="20"/>
      <c r="O41" s="113"/>
      <c r="P41" s="20" t="s">
        <v>112</v>
      </c>
      <c r="Q41" s="20">
        <v>1</v>
      </c>
      <c r="R41" s="113">
        <v>0.125</v>
      </c>
      <c r="S41" s="20" t="s">
        <v>112</v>
      </c>
      <c r="T41" s="20">
        <v>0</v>
      </c>
      <c r="U41" s="113">
        <v>0</v>
      </c>
      <c r="V41" s="20" t="s">
        <v>112</v>
      </c>
      <c r="W41" s="20">
        <v>0</v>
      </c>
      <c r="X41" s="113">
        <f>+W41/6</f>
        <v>0</v>
      </c>
      <c r="Y41" s="20" t="s">
        <v>112</v>
      </c>
      <c r="Z41" s="20">
        <v>0</v>
      </c>
      <c r="AA41" s="113">
        <v>0</v>
      </c>
      <c r="AB41" s="20">
        <f>SUM(E41,H41,K41,N41,Q41,T41,W41,Z41)</f>
        <v>1</v>
      </c>
      <c r="AC41" s="113">
        <v>0.045454545454545456</v>
      </c>
      <c r="AD41" s="113">
        <f>AVERAGE(E41,W41,T41,H41,K41,N41,Q41,Z41)</f>
        <v>0.25</v>
      </c>
    </row>
    <row r="42" spans="1:30" ht="12.75">
      <c r="A42" s="17">
        <v>39</v>
      </c>
      <c r="B42" s="17" t="s">
        <v>110</v>
      </c>
      <c r="C42" s="17" t="s">
        <v>111</v>
      </c>
      <c r="D42" s="20" t="s">
        <v>112</v>
      </c>
      <c r="E42" s="20">
        <v>1</v>
      </c>
      <c r="F42" s="113">
        <v>0.125</v>
      </c>
      <c r="G42" s="20" t="s">
        <v>112</v>
      </c>
      <c r="H42" s="20">
        <v>0</v>
      </c>
      <c r="I42" s="113">
        <v>0</v>
      </c>
      <c r="J42" s="20"/>
      <c r="K42" s="20"/>
      <c r="L42" s="113"/>
      <c r="M42" s="20" t="s">
        <v>112</v>
      </c>
      <c r="N42" s="20">
        <v>0</v>
      </c>
      <c r="O42" s="113">
        <v>0</v>
      </c>
      <c r="P42" s="20"/>
      <c r="Q42" s="20"/>
      <c r="R42" s="113"/>
      <c r="S42" s="20" t="s">
        <v>112</v>
      </c>
      <c r="T42" s="20">
        <v>0</v>
      </c>
      <c r="U42" s="113">
        <v>0</v>
      </c>
      <c r="V42" s="17"/>
      <c r="W42" s="20"/>
      <c r="X42" s="113"/>
      <c r="Y42" s="20"/>
      <c r="Z42" s="20"/>
      <c r="AA42" s="113"/>
      <c r="AB42" s="20">
        <f>SUM(E42,H42,K42,N42,Q42,T42,W42,Z42)</f>
        <v>1</v>
      </c>
      <c r="AC42" s="113">
        <v>0.043478260869565216</v>
      </c>
      <c r="AD42" s="113">
        <f>AVERAGE(E42,W42,T42,H42,K42,N42,Q42,Z42)</f>
        <v>0.25</v>
      </c>
    </row>
    <row r="43" spans="1:30" ht="12.75">
      <c r="A43" s="17">
        <v>40</v>
      </c>
      <c r="B43" s="17" t="s">
        <v>93</v>
      </c>
      <c r="C43" s="17" t="s">
        <v>94</v>
      </c>
      <c r="D43" s="20" t="s">
        <v>95</v>
      </c>
      <c r="E43" s="20">
        <v>0</v>
      </c>
      <c r="F43" s="113">
        <v>0</v>
      </c>
      <c r="G43" s="20" t="s">
        <v>95</v>
      </c>
      <c r="H43" s="20">
        <v>0</v>
      </c>
      <c r="I43" s="113">
        <v>0</v>
      </c>
      <c r="J43" s="20"/>
      <c r="K43" s="20"/>
      <c r="L43" s="113"/>
      <c r="M43" s="20"/>
      <c r="N43" s="20"/>
      <c r="O43" s="113"/>
      <c r="P43" s="20" t="s">
        <v>95</v>
      </c>
      <c r="Q43" s="20">
        <v>0</v>
      </c>
      <c r="R43" s="113">
        <v>0</v>
      </c>
      <c r="S43" s="20" t="s">
        <v>95</v>
      </c>
      <c r="T43" s="20">
        <v>1</v>
      </c>
      <c r="U43" s="113">
        <v>0.25</v>
      </c>
      <c r="V43" s="17"/>
      <c r="W43" s="20"/>
      <c r="X43" s="113"/>
      <c r="Y43" s="20" t="s">
        <v>95</v>
      </c>
      <c r="Z43" s="20">
        <v>0</v>
      </c>
      <c r="AA43" s="113">
        <v>0</v>
      </c>
      <c r="AB43" s="20">
        <f>SUM(E43,H43,K43,N43,Q43,T43,W43,Z43)</f>
        <v>1</v>
      </c>
      <c r="AC43" s="113">
        <v>0.037037037037037035</v>
      </c>
      <c r="AD43" s="113">
        <f>AVERAGE(E43,W43,T43,H43,K43,N43,Q43,Z43)</f>
        <v>0.2</v>
      </c>
    </row>
    <row r="44" spans="1:30" ht="12.75">
      <c r="A44" s="17">
        <v>41</v>
      </c>
      <c r="B44" s="17" t="s">
        <v>137</v>
      </c>
      <c r="C44" s="17" t="s">
        <v>23</v>
      </c>
      <c r="D44" s="20" t="s">
        <v>136</v>
      </c>
      <c r="E44" s="20">
        <v>0</v>
      </c>
      <c r="F44" s="113">
        <v>0</v>
      </c>
      <c r="G44" s="20" t="s">
        <v>186</v>
      </c>
      <c r="H44" s="20">
        <v>0</v>
      </c>
      <c r="I44" s="113">
        <v>0</v>
      </c>
      <c r="J44" s="20" t="s">
        <v>136</v>
      </c>
      <c r="K44" s="20">
        <v>0</v>
      </c>
      <c r="L44" s="113">
        <v>0</v>
      </c>
      <c r="M44" s="20" t="s">
        <v>85</v>
      </c>
      <c r="N44" s="20">
        <v>0</v>
      </c>
      <c r="O44" s="113">
        <v>0</v>
      </c>
      <c r="P44" s="20" t="s">
        <v>136</v>
      </c>
      <c r="Q44" s="20">
        <v>1</v>
      </c>
      <c r="R44" s="113">
        <v>0.2</v>
      </c>
      <c r="S44" s="20" t="s">
        <v>85</v>
      </c>
      <c r="T44" s="20">
        <v>0</v>
      </c>
      <c r="U44" s="113">
        <v>0</v>
      </c>
      <c r="V44" s="20" t="s">
        <v>85</v>
      </c>
      <c r="W44" s="20">
        <v>0</v>
      </c>
      <c r="X44" s="113">
        <f>+W44/6</f>
        <v>0</v>
      </c>
      <c r="Y44" s="20"/>
      <c r="Z44" s="20"/>
      <c r="AA44" s="113"/>
      <c r="AB44" s="20">
        <f>SUM(E44,H44,K44,N44,Q44,T44,W44,Z44)</f>
        <v>1</v>
      </c>
      <c r="AC44" s="113">
        <v>0.03225806451612903</v>
      </c>
      <c r="AD44" s="113">
        <f>AVERAGE(E44,W44,T44,H44,K44,N44,Q44,Z44)</f>
        <v>0.14285714285714285</v>
      </c>
    </row>
    <row r="45" spans="1:30" ht="12.75">
      <c r="A45" s="17">
        <v>42</v>
      </c>
      <c r="B45" s="17" t="s">
        <v>117</v>
      </c>
      <c r="C45" s="17" t="s">
        <v>118</v>
      </c>
      <c r="D45" s="20" t="s">
        <v>169</v>
      </c>
      <c r="E45" s="20">
        <v>0</v>
      </c>
      <c r="F45" s="113">
        <v>0</v>
      </c>
      <c r="G45" s="20" t="s">
        <v>169</v>
      </c>
      <c r="H45" s="20">
        <v>0</v>
      </c>
      <c r="I45" s="113">
        <v>0</v>
      </c>
      <c r="J45" s="20" t="s">
        <v>169</v>
      </c>
      <c r="K45" s="20">
        <v>0</v>
      </c>
      <c r="L45" s="113">
        <v>0</v>
      </c>
      <c r="M45" s="20" t="s">
        <v>169</v>
      </c>
      <c r="N45" s="20">
        <v>0</v>
      </c>
      <c r="O45" s="113">
        <v>0</v>
      </c>
      <c r="P45" s="20" t="s">
        <v>169</v>
      </c>
      <c r="Q45" s="20">
        <v>1</v>
      </c>
      <c r="R45" s="113">
        <v>0.1111111111111111</v>
      </c>
      <c r="S45" s="20"/>
      <c r="T45" s="20"/>
      <c r="U45" s="113"/>
      <c r="V45" s="17"/>
      <c r="W45" s="20"/>
      <c r="X45" s="113"/>
      <c r="Y45" s="20"/>
      <c r="Z45" s="20"/>
      <c r="AA45" s="113"/>
      <c r="AB45" s="20">
        <f>SUM(E45,H45,K45,N45,Q45,T45,W45,Z45)</f>
        <v>1</v>
      </c>
      <c r="AC45" s="113">
        <v>0.029411764705882353</v>
      </c>
      <c r="AD45" s="113">
        <f>AVERAGE(E45,W45,T45,H45,K45,N45,Q45,Z45)</f>
        <v>0.2</v>
      </c>
    </row>
    <row r="46" spans="1:30" ht="12.75">
      <c r="A46" s="17">
        <v>43</v>
      </c>
      <c r="B46" s="17" t="s">
        <v>86</v>
      </c>
      <c r="C46" s="17" t="s">
        <v>109</v>
      </c>
      <c r="D46" s="20" t="s">
        <v>108</v>
      </c>
      <c r="E46" s="20">
        <v>0</v>
      </c>
      <c r="F46" s="113">
        <v>0</v>
      </c>
      <c r="G46" s="20" t="s">
        <v>108</v>
      </c>
      <c r="H46" s="20">
        <v>0</v>
      </c>
      <c r="I46" s="113">
        <v>0</v>
      </c>
      <c r="J46" s="20"/>
      <c r="K46" s="20"/>
      <c r="L46" s="113"/>
      <c r="M46" s="20" t="s">
        <v>88</v>
      </c>
      <c r="N46" s="20">
        <v>0</v>
      </c>
      <c r="O46" s="113">
        <v>0</v>
      </c>
      <c r="P46" s="20" t="s">
        <v>108</v>
      </c>
      <c r="Q46" s="20">
        <v>0</v>
      </c>
      <c r="R46" s="113">
        <v>0</v>
      </c>
      <c r="S46" s="20" t="s">
        <v>108</v>
      </c>
      <c r="T46" s="20">
        <v>1</v>
      </c>
      <c r="U46" s="113">
        <v>0.125</v>
      </c>
      <c r="V46" s="20" t="s">
        <v>88</v>
      </c>
      <c r="W46" s="20">
        <v>0</v>
      </c>
      <c r="X46" s="113">
        <f>+W46/6</f>
        <v>0</v>
      </c>
      <c r="Y46" s="20" t="s">
        <v>133</v>
      </c>
      <c r="Z46" s="20">
        <v>0</v>
      </c>
      <c r="AA46" s="113">
        <v>0</v>
      </c>
      <c r="AB46" s="20">
        <f>SUM(E46,H46,K46,N46,Q46,T46,W46,Z46)</f>
        <v>1</v>
      </c>
      <c r="AC46" s="113">
        <v>0.02702702702702703</v>
      </c>
      <c r="AD46" s="113">
        <f>AVERAGE(E46,W46,T46,H46,K46,N46,Q46,Z46)</f>
        <v>0.14285714285714285</v>
      </c>
    </row>
    <row r="47" spans="1:30" ht="12.75">
      <c r="A47" s="17">
        <v>44</v>
      </c>
      <c r="B47" s="17" t="s">
        <v>135</v>
      </c>
      <c r="C47" s="17" t="s">
        <v>23</v>
      </c>
      <c r="D47" s="20" t="s">
        <v>136</v>
      </c>
      <c r="E47" s="20">
        <v>0</v>
      </c>
      <c r="F47" s="113">
        <v>0</v>
      </c>
      <c r="G47" s="20"/>
      <c r="H47" s="20"/>
      <c r="I47" s="113"/>
      <c r="J47" s="20" t="s">
        <v>136</v>
      </c>
      <c r="K47" s="20">
        <v>0</v>
      </c>
      <c r="L47" s="113">
        <v>0</v>
      </c>
      <c r="M47" s="20"/>
      <c r="N47" s="20"/>
      <c r="O47" s="113"/>
      <c r="P47" s="20"/>
      <c r="Q47" s="20"/>
      <c r="R47" s="113"/>
      <c r="S47" s="20"/>
      <c r="T47" s="20"/>
      <c r="U47" s="113"/>
      <c r="V47" s="17"/>
      <c r="W47" s="17"/>
      <c r="X47" s="17"/>
      <c r="Y47" s="20"/>
      <c r="Z47" s="20"/>
      <c r="AA47" s="113"/>
      <c r="AB47" s="20">
        <f>SUM(E47,H47,K47,N47,Q47,T47,W47,Z47)</f>
        <v>0</v>
      </c>
      <c r="AC47" s="113">
        <f>_xlfn.IFERROR(AB47/(_xlfn.IFERROR(E47/F47,0)+_xlfn.IFERROR(H47/I47,0)+_xlfn.IFERROR(K47/L47,0)+_xlfn.IFERROR(N47/O47,0)+_xlfn.IFERROR(Q47/R47,0)+_xlfn.IFERROR(T47/U47,0)+_xlfn.IFERROR(W47/X47,0)*_xlfn.IFERROR(Z47/AA47,0)),0)</f>
        <v>0</v>
      </c>
      <c r="AD47" s="113">
        <f>AVERAGE(E47,W47,T47,H47,K47,N47,Q47,Z47)</f>
        <v>0</v>
      </c>
    </row>
    <row r="48" spans="1:30" ht="12.75">
      <c r="A48" s="17">
        <v>45</v>
      </c>
      <c r="B48" s="17" t="s">
        <v>267</v>
      </c>
      <c r="C48" s="17" t="s">
        <v>268</v>
      </c>
      <c r="D48" s="20"/>
      <c r="E48" s="20"/>
      <c r="F48" s="113"/>
      <c r="G48" s="20"/>
      <c r="H48" s="20"/>
      <c r="I48" s="113"/>
      <c r="J48" s="20" t="s">
        <v>211</v>
      </c>
      <c r="K48" s="20">
        <v>0</v>
      </c>
      <c r="L48" s="113">
        <v>0</v>
      </c>
      <c r="M48" s="20"/>
      <c r="N48" s="20"/>
      <c r="O48" s="113"/>
      <c r="P48" s="20" t="s">
        <v>136</v>
      </c>
      <c r="Q48" s="20">
        <v>0</v>
      </c>
      <c r="R48" s="113">
        <v>0</v>
      </c>
      <c r="S48" s="20"/>
      <c r="T48" s="20"/>
      <c r="U48" s="113"/>
      <c r="V48" s="17"/>
      <c r="W48" s="17"/>
      <c r="X48" s="17"/>
      <c r="Y48" s="20"/>
      <c r="Z48" s="20"/>
      <c r="AA48" s="113"/>
      <c r="AB48" s="20">
        <f>SUM(E48,H48,K48,N48,Q48,T48,W48,Z48)</f>
        <v>0</v>
      </c>
      <c r="AC48" s="113">
        <f>_xlfn.IFERROR(AB48/(_xlfn.IFERROR(E48/F48,0)+_xlfn.IFERROR(H48/I48,0)+_xlfn.IFERROR(K48/L48,0)+_xlfn.IFERROR(N48/O48,0)+_xlfn.IFERROR(Q48/R48,0)+_xlfn.IFERROR(T48/U48,0)+_xlfn.IFERROR(W48/X48,0)*_xlfn.IFERROR(Z48/AA48,0)),0)</f>
        <v>0</v>
      </c>
      <c r="AD48" s="113">
        <f>AVERAGE(E48,W48,T48,H48,K48,N48,Q48,Z48)</f>
        <v>0</v>
      </c>
    </row>
    <row r="49" spans="1:30" ht="12.75">
      <c r="A49" s="17">
        <v>46</v>
      </c>
      <c r="B49" s="17" t="s">
        <v>126</v>
      </c>
      <c r="C49" s="17" t="s">
        <v>84</v>
      </c>
      <c r="D49" s="20" t="s">
        <v>85</v>
      </c>
      <c r="E49" s="20">
        <v>0</v>
      </c>
      <c r="F49" s="113">
        <v>0</v>
      </c>
      <c r="G49" s="20"/>
      <c r="H49" s="20"/>
      <c r="I49" s="113"/>
      <c r="J49" s="20" t="s">
        <v>85</v>
      </c>
      <c r="K49" s="20">
        <v>0</v>
      </c>
      <c r="L49" s="113">
        <v>0</v>
      </c>
      <c r="M49" s="20" t="s">
        <v>85</v>
      </c>
      <c r="N49" s="20">
        <v>0</v>
      </c>
      <c r="O49" s="113">
        <v>0</v>
      </c>
      <c r="P49" s="20"/>
      <c r="Q49" s="20"/>
      <c r="R49" s="113"/>
      <c r="S49" s="20"/>
      <c r="T49" s="20"/>
      <c r="U49" s="113"/>
      <c r="V49" s="17"/>
      <c r="W49" s="17"/>
      <c r="X49" s="17"/>
      <c r="Y49" s="20" t="s">
        <v>85</v>
      </c>
      <c r="Z49" s="20">
        <v>0</v>
      </c>
      <c r="AA49" s="113">
        <v>0</v>
      </c>
      <c r="AB49" s="20">
        <f>SUM(E49,H49,K49,N49,Q49,T49,W49,Z49)</f>
        <v>0</v>
      </c>
      <c r="AC49" s="113">
        <f>_xlfn.IFERROR(AB49/(_xlfn.IFERROR(E49/F49,0)+_xlfn.IFERROR(H49/I49,0)+_xlfn.IFERROR(K49/L49,0)+_xlfn.IFERROR(N49/O49,0)+_xlfn.IFERROR(Q49/R49,0)+_xlfn.IFERROR(T49/U49,0)+_xlfn.IFERROR(W49/X49,0)*_xlfn.IFERROR(Z49/AA49,0)),0)</f>
        <v>0</v>
      </c>
      <c r="AD49" s="113">
        <f>AVERAGE(E49,W49,T49,H49,K49,N49,Q49,Z49)</f>
        <v>0</v>
      </c>
    </row>
    <row r="50" spans="1:30" ht="12.75">
      <c r="A50" s="17">
        <v>47</v>
      </c>
      <c r="B50" s="17" t="s">
        <v>319</v>
      </c>
      <c r="C50" s="122" t="s">
        <v>320</v>
      </c>
      <c r="D50" s="20"/>
      <c r="E50" s="20"/>
      <c r="F50" s="113"/>
      <c r="G50" s="20"/>
      <c r="H50" s="20"/>
      <c r="I50" s="113"/>
      <c r="J50" s="20"/>
      <c r="K50" s="20"/>
      <c r="L50" s="113"/>
      <c r="M50" s="20"/>
      <c r="N50" s="20"/>
      <c r="O50" s="113"/>
      <c r="P50" s="20"/>
      <c r="Q50" s="20"/>
      <c r="R50" s="113"/>
      <c r="S50" s="20"/>
      <c r="T50" s="20"/>
      <c r="U50" s="113"/>
      <c r="V50" s="17"/>
      <c r="W50" s="20"/>
      <c r="X50" s="113"/>
      <c r="Y50" s="20" t="s">
        <v>312</v>
      </c>
      <c r="Z50" s="20">
        <v>0</v>
      </c>
      <c r="AA50" s="113">
        <v>0</v>
      </c>
      <c r="AB50" s="20">
        <f>SUM(E50,H50,K50,N50,Q50,T50,W50,Z50)</f>
        <v>0</v>
      </c>
      <c r="AC50" s="113">
        <f>_xlfn.IFERROR(AB50/(_xlfn.IFERROR(E50/F50,0)+_xlfn.IFERROR(H50/I50,0)+_xlfn.IFERROR(K50/L50,0)+_xlfn.IFERROR(N50/O50,0)+_xlfn.IFERROR(Q50/R50,0)+_xlfn.IFERROR(T50/U50,0)+_xlfn.IFERROR(W50/X50,0)*_xlfn.IFERROR(Z50/AA50,0)),0)</f>
        <v>0</v>
      </c>
      <c r="AD50" s="113">
        <f>AVERAGE(E50,W50,T50,H50,K50,N50,Q50,Z50)</f>
        <v>0</v>
      </c>
    </row>
    <row r="51" spans="1:30" ht="12.75">
      <c r="A51" s="17">
        <v>48</v>
      </c>
      <c r="B51" s="17" t="s">
        <v>265</v>
      </c>
      <c r="C51" s="17" t="s">
        <v>266</v>
      </c>
      <c r="D51" s="20"/>
      <c r="E51" s="20"/>
      <c r="F51" s="113"/>
      <c r="G51" s="20"/>
      <c r="H51" s="20"/>
      <c r="I51" s="113"/>
      <c r="J51" s="20" t="s">
        <v>211</v>
      </c>
      <c r="K51" s="20">
        <v>0</v>
      </c>
      <c r="L51" s="113">
        <v>0</v>
      </c>
      <c r="M51" s="20"/>
      <c r="N51" s="20"/>
      <c r="O51" s="113"/>
      <c r="P51" s="20"/>
      <c r="Q51" s="20"/>
      <c r="R51" s="113"/>
      <c r="S51" s="20"/>
      <c r="T51" s="20"/>
      <c r="U51" s="113"/>
      <c r="V51" s="17"/>
      <c r="W51" s="17"/>
      <c r="X51" s="17"/>
      <c r="Y51" s="20"/>
      <c r="Z51" s="20"/>
      <c r="AA51" s="113"/>
      <c r="AB51" s="20">
        <f>SUM(E51,H51,K51,N51,Q51,T51,W51,Z51)</f>
        <v>0</v>
      </c>
      <c r="AC51" s="113">
        <f>_xlfn.IFERROR(AB51/(_xlfn.IFERROR(E51/F51,0)+_xlfn.IFERROR(H51/I51,0)+_xlfn.IFERROR(K51/L51,0)+_xlfn.IFERROR(N51/O51,0)+_xlfn.IFERROR(Q51/R51,0)+_xlfn.IFERROR(T51/U51,0)+_xlfn.IFERROR(W51/X51,0)*_xlfn.IFERROR(Z51/AA51,0)),0)</f>
        <v>0</v>
      </c>
      <c r="AD51" s="113">
        <f>AVERAGE(E51,W51,T51,H51,K51,N51,Q51,Z51)</f>
        <v>0</v>
      </c>
    </row>
    <row r="52" spans="1:30" ht="12.75">
      <c r="A52" s="17">
        <v>49</v>
      </c>
      <c r="B52" s="17" t="s">
        <v>327</v>
      </c>
      <c r="C52" s="17" t="s">
        <v>111</v>
      </c>
      <c r="D52" s="20"/>
      <c r="E52" s="20"/>
      <c r="F52" s="113"/>
      <c r="G52" s="20"/>
      <c r="H52" s="20"/>
      <c r="I52" s="113"/>
      <c r="J52" s="20"/>
      <c r="K52" s="20"/>
      <c r="L52" s="113"/>
      <c r="M52" s="20"/>
      <c r="N52" s="20"/>
      <c r="O52" s="113"/>
      <c r="P52" s="20"/>
      <c r="Q52" s="20"/>
      <c r="R52" s="113"/>
      <c r="S52" s="20"/>
      <c r="T52" s="20"/>
      <c r="U52" s="113"/>
      <c r="V52" s="20"/>
      <c r="W52" s="20"/>
      <c r="X52" s="113"/>
      <c r="Y52" s="20" t="s">
        <v>308</v>
      </c>
      <c r="Z52" s="20">
        <v>0</v>
      </c>
      <c r="AA52" s="113">
        <v>0</v>
      </c>
      <c r="AB52" s="20">
        <f>SUM(E52,H52,K52,N52,Q52,T52,W52,Z52)</f>
        <v>0</v>
      </c>
      <c r="AC52" s="113">
        <f>_xlfn.IFERROR(AB52/(_xlfn.IFERROR(E52/F52,0)+_xlfn.IFERROR(H52/I52,0)+_xlfn.IFERROR(K52/L52,0)+_xlfn.IFERROR(N52/O52,0)+_xlfn.IFERROR(Q52/R52,0)+_xlfn.IFERROR(T52/U52,0)+_xlfn.IFERROR(W52/X52,0)*_xlfn.IFERROR(Z52/AA52,0)),0)</f>
        <v>0</v>
      </c>
      <c r="AD52" s="113">
        <f>AVERAGE(E52,W52,T52,H52,K52,N52,Q52,Z52)</f>
        <v>0</v>
      </c>
    </row>
    <row r="53" spans="1:30" ht="12.75">
      <c r="A53" s="17">
        <v>50</v>
      </c>
      <c r="B53" s="17" t="s">
        <v>261</v>
      </c>
      <c r="C53" s="17" t="s">
        <v>262</v>
      </c>
      <c r="D53" s="20"/>
      <c r="E53" s="20"/>
      <c r="F53" s="113"/>
      <c r="G53" s="20"/>
      <c r="H53" s="20"/>
      <c r="I53" s="113"/>
      <c r="J53" s="20" t="s">
        <v>208</v>
      </c>
      <c r="K53" s="20">
        <v>0</v>
      </c>
      <c r="L53" s="113">
        <v>0</v>
      </c>
      <c r="M53" s="20"/>
      <c r="N53" s="20"/>
      <c r="O53" s="113"/>
      <c r="P53" s="20"/>
      <c r="Q53" s="20"/>
      <c r="R53" s="113"/>
      <c r="S53" s="20" t="s">
        <v>204</v>
      </c>
      <c r="T53" s="20">
        <v>0</v>
      </c>
      <c r="U53" s="113">
        <v>0</v>
      </c>
      <c r="V53" s="17"/>
      <c r="W53" s="17"/>
      <c r="X53" s="17"/>
      <c r="Y53" s="20"/>
      <c r="Z53" s="20"/>
      <c r="AA53" s="113"/>
      <c r="AB53" s="20">
        <f>SUM(E53,H53,K53,N53,Q53,T53,W53,Z53)</f>
        <v>0</v>
      </c>
      <c r="AC53" s="113">
        <f>_xlfn.IFERROR(AB53/(_xlfn.IFERROR(E53/F53,0)+_xlfn.IFERROR(H53/I53,0)+_xlfn.IFERROR(K53/L53,0)+_xlfn.IFERROR(N53/O53,0)+_xlfn.IFERROR(Q53/R53,0)+_xlfn.IFERROR(T53/U53,0)+_xlfn.IFERROR(W53/X53,0)*_xlfn.IFERROR(Z53/AA53,0)),0)</f>
        <v>0</v>
      </c>
      <c r="AD53" s="113">
        <f>AVERAGE(E53,W53,T53,H53,K53,N53,Q53,Z53)</f>
        <v>0</v>
      </c>
    </row>
    <row r="54" spans="1:30" ht="12.75">
      <c r="A54" s="17">
        <v>51</v>
      </c>
      <c r="B54" s="17" t="s">
        <v>328</v>
      </c>
      <c r="C54" s="17" t="s">
        <v>329</v>
      </c>
      <c r="D54" s="20"/>
      <c r="E54" s="20"/>
      <c r="F54" s="113"/>
      <c r="G54" s="20"/>
      <c r="H54" s="20"/>
      <c r="I54" s="113"/>
      <c r="J54" s="20"/>
      <c r="K54" s="20"/>
      <c r="L54" s="113"/>
      <c r="M54" s="20"/>
      <c r="N54" s="20"/>
      <c r="O54" s="113"/>
      <c r="P54" s="20"/>
      <c r="Q54" s="20"/>
      <c r="R54" s="113"/>
      <c r="S54" s="20"/>
      <c r="T54" s="20"/>
      <c r="U54" s="113"/>
      <c r="V54" s="20"/>
      <c r="W54" s="20"/>
      <c r="X54" s="113"/>
      <c r="Y54" s="20" t="s">
        <v>308</v>
      </c>
      <c r="Z54" s="20">
        <v>0</v>
      </c>
      <c r="AA54" s="113">
        <v>0</v>
      </c>
      <c r="AB54" s="20">
        <f>SUM(E54,H54,K54,N54,Q54,T54,W54,Z54)</f>
        <v>0</v>
      </c>
      <c r="AC54" s="113">
        <f>_xlfn.IFERROR(AB54/(_xlfn.IFERROR(E54/F54,0)+_xlfn.IFERROR(H54/I54,0)+_xlfn.IFERROR(K54/L54,0)+_xlfn.IFERROR(N54/O54,0)+_xlfn.IFERROR(Q54/R54,0)+_xlfn.IFERROR(T54/U54,0)+_xlfn.IFERROR(W54/X54,0)*_xlfn.IFERROR(Z54/AA54,0)),0)</f>
        <v>0</v>
      </c>
      <c r="AD54" s="113">
        <f>AVERAGE(E54,W54,T54,H54,K54,N54,Q54,Z54)</f>
        <v>0</v>
      </c>
    </row>
    <row r="55" spans="1:30" ht="12.75">
      <c r="A55" s="17">
        <v>52</v>
      </c>
      <c r="B55" s="17" t="s">
        <v>321</v>
      </c>
      <c r="C55" s="122" t="s">
        <v>322</v>
      </c>
      <c r="D55" s="20"/>
      <c r="E55" s="20"/>
      <c r="F55" s="113"/>
      <c r="G55" s="20"/>
      <c r="H55" s="20"/>
      <c r="I55" s="113"/>
      <c r="J55" s="20"/>
      <c r="K55" s="20"/>
      <c r="L55" s="113"/>
      <c r="M55" s="20"/>
      <c r="N55" s="20"/>
      <c r="O55" s="113"/>
      <c r="P55" s="20"/>
      <c r="Q55" s="20"/>
      <c r="R55" s="113"/>
      <c r="S55" s="20"/>
      <c r="T55" s="20"/>
      <c r="U55" s="113"/>
      <c r="V55" s="17"/>
      <c r="W55" s="20"/>
      <c r="X55" s="113"/>
      <c r="Y55" s="20" t="s">
        <v>312</v>
      </c>
      <c r="Z55" s="20">
        <v>0</v>
      </c>
      <c r="AA55" s="113">
        <v>0</v>
      </c>
      <c r="AB55" s="20">
        <f>SUM(E55,H55,K55,N55,Q55,T55,W55,Z55)</f>
        <v>0</v>
      </c>
      <c r="AC55" s="113">
        <f>_xlfn.IFERROR(AB55/(_xlfn.IFERROR(E55/F55,0)+_xlfn.IFERROR(H55/I55,0)+_xlfn.IFERROR(K55/L55,0)+_xlfn.IFERROR(N55/O55,0)+_xlfn.IFERROR(Q55/R55,0)+_xlfn.IFERROR(T55/U55,0)+_xlfn.IFERROR(W55/X55,0)*_xlfn.IFERROR(Z55/AA55,0)),0)</f>
        <v>0</v>
      </c>
      <c r="AD55" s="113">
        <f>AVERAGE(E55,W55,T55,H55,K55,N55,Q55,Z55)</f>
        <v>0</v>
      </c>
    </row>
    <row r="56" spans="1:30" ht="12.75">
      <c r="A56" s="17">
        <v>53</v>
      </c>
      <c r="B56" s="17" t="s">
        <v>191</v>
      </c>
      <c r="C56" s="17" t="s">
        <v>192</v>
      </c>
      <c r="D56" s="20"/>
      <c r="E56" s="20"/>
      <c r="F56" s="113"/>
      <c r="G56" s="20" t="s">
        <v>186</v>
      </c>
      <c r="H56" s="20">
        <v>0</v>
      </c>
      <c r="I56" s="113">
        <v>0</v>
      </c>
      <c r="J56" s="20"/>
      <c r="K56" s="20"/>
      <c r="L56" s="113"/>
      <c r="M56" s="20"/>
      <c r="N56" s="20"/>
      <c r="O56" s="113"/>
      <c r="P56" s="20"/>
      <c r="Q56" s="20"/>
      <c r="R56" s="113"/>
      <c r="S56" s="20"/>
      <c r="T56" s="20"/>
      <c r="U56" s="113"/>
      <c r="V56" s="17"/>
      <c r="W56" s="20"/>
      <c r="X56" s="113"/>
      <c r="Y56" s="20"/>
      <c r="Z56" s="20"/>
      <c r="AA56" s="113"/>
      <c r="AB56" s="20">
        <f>SUM(E56,H56,K56,N56,Q56,T56,W56,Z56)</f>
        <v>0</v>
      </c>
      <c r="AC56" s="113">
        <f>_xlfn.IFERROR(AB56/(_xlfn.IFERROR(E56/F56,0)+_xlfn.IFERROR(H56/I56,0)+_xlfn.IFERROR(K56/L56,0)+_xlfn.IFERROR(N56/O56,0)+_xlfn.IFERROR(Q56/R56,0)+_xlfn.IFERROR(T56/U56,0)+_xlfn.IFERROR(W56/X56,0)*_xlfn.IFERROR(Z56/AA56,0)),0)</f>
        <v>0</v>
      </c>
      <c r="AD56" s="113">
        <f>AVERAGE(E56,W56,T56,H56,K56,N56,Q56,Z56)</f>
        <v>0</v>
      </c>
    </row>
    <row r="57" spans="1:30" ht="12.75">
      <c r="A57" s="17">
        <v>54</v>
      </c>
      <c r="B57" s="17" t="s">
        <v>323</v>
      </c>
      <c r="C57" s="122" t="s">
        <v>324</v>
      </c>
      <c r="D57" s="20"/>
      <c r="E57" s="20"/>
      <c r="F57" s="113"/>
      <c r="G57" s="20"/>
      <c r="H57" s="20"/>
      <c r="I57" s="113"/>
      <c r="J57" s="20"/>
      <c r="K57" s="20"/>
      <c r="L57" s="113"/>
      <c r="M57" s="20"/>
      <c r="N57" s="20"/>
      <c r="O57" s="113"/>
      <c r="P57" s="20"/>
      <c r="Q57" s="20"/>
      <c r="R57" s="113"/>
      <c r="S57" s="20"/>
      <c r="T57" s="20"/>
      <c r="U57" s="113"/>
      <c r="V57" s="17"/>
      <c r="W57" s="20"/>
      <c r="X57" s="113"/>
      <c r="Y57" s="20" t="s">
        <v>312</v>
      </c>
      <c r="Z57" s="20">
        <v>0</v>
      </c>
      <c r="AA57" s="113">
        <v>0</v>
      </c>
      <c r="AB57" s="20">
        <f>SUM(E57,H57,K57,N57,Q57,T57,W57,Z57)</f>
        <v>0</v>
      </c>
      <c r="AC57" s="113">
        <f>_xlfn.IFERROR(AB57/(_xlfn.IFERROR(E57/F57,0)+_xlfn.IFERROR(H57/I57,0)+_xlfn.IFERROR(K57/L57,0)+_xlfn.IFERROR(N57/O57,0)+_xlfn.IFERROR(Q57/R57,0)+_xlfn.IFERROR(T57/U57,0)+_xlfn.IFERROR(W57/X57,0)*_xlfn.IFERROR(Z57/AA57,0)),0)</f>
        <v>0</v>
      </c>
      <c r="AD57" s="113">
        <f>AVERAGE(E57,W57,T57,H57,K57,N57,Q57,Z57)</f>
        <v>0</v>
      </c>
    </row>
    <row r="58" spans="1:30" ht="12.75">
      <c r="A58" s="17">
        <v>55</v>
      </c>
      <c r="B58" s="17" t="s">
        <v>141</v>
      </c>
      <c r="C58" s="17" t="s">
        <v>142</v>
      </c>
      <c r="D58" s="20" t="s">
        <v>133</v>
      </c>
      <c r="E58" s="20">
        <v>0</v>
      </c>
      <c r="F58" s="113">
        <v>0</v>
      </c>
      <c r="G58" s="20"/>
      <c r="H58" s="20"/>
      <c r="I58" s="113"/>
      <c r="J58" s="20"/>
      <c r="K58" s="20"/>
      <c r="L58" s="113"/>
      <c r="M58" s="20" t="s">
        <v>133</v>
      </c>
      <c r="N58" s="20">
        <v>0</v>
      </c>
      <c r="O58" s="113">
        <v>0</v>
      </c>
      <c r="P58" s="20" t="s">
        <v>133</v>
      </c>
      <c r="Q58" s="20">
        <v>0</v>
      </c>
      <c r="R58" s="113">
        <v>0</v>
      </c>
      <c r="S58" s="20"/>
      <c r="T58" s="20"/>
      <c r="U58" s="113"/>
      <c r="V58" s="17"/>
      <c r="W58" s="17"/>
      <c r="X58" s="17"/>
      <c r="Y58" s="20"/>
      <c r="Z58" s="20"/>
      <c r="AA58" s="113"/>
      <c r="AB58" s="20">
        <f>SUM(E58,H58,K58,N58,Q58,T58,W58,Z58)</f>
        <v>0</v>
      </c>
      <c r="AC58" s="113">
        <f>_xlfn.IFERROR(AB58/(_xlfn.IFERROR(E58/F58,0)+_xlfn.IFERROR(H58/I58,0)+_xlfn.IFERROR(K58/L58,0)+_xlfn.IFERROR(N58/O58,0)+_xlfn.IFERROR(Q58/R58,0)+_xlfn.IFERROR(T58/U58,0)+_xlfn.IFERROR(W58/X58,0)*_xlfn.IFERROR(Z58/AA58,0)),0)</f>
        <v>0</v>
      </c>
      <c r="AD58" s="113">
        <f>AVERAGE(E58,W58,T58,H58,K58,N58,Q58,Z58)</f>
        <v>0</v>
      </c>
    </row>
    <row r="59" spans="1:30" ht="12.75">
      <c r="A59" s="17">
        <v>56</v>
      </c>
      <c r="B59" s="17" t="s">
        <v>106</v>
      </c>
      <c r="C59" s="17" t="s">
        <v>107</v>
      </c>
      <c r="D59" s="20" t="s">
        <v>108</v>
      </c>
      <c r="E59" s="20">
        <v>0</v>
      </c>
      <c r="F59" s="113">
        <v>0</v>
      </c>
      <c r="G59" s="20" t="s">
        <v>108</v>
      </c>
      <c r="H59" s="20">
        <v>0</v>
      </c>
      <c r="I59" s="113">
        <v>0</v>
      </c>
      <c r="J59" s="20"/>
      <c r="K59" s="20"/>
      <c r="L59" s="113"/>
      <c r="M59" s="20"/>
      <c r="N59" s="20"/>
      <c r="O59" s="113"/>
      <c r="P59" s="20" t="s">
        <v>108</v>
      </c>
      <c r="Q59" s="20">
        <v>0</v>
      </c>
      <c r="R59" s="113">
        <v>0</v>
      </c>
      <c r="S59" s="20" t="s">
        <v>108</v>
      </c>
      <c r="T59" s="20">
        <v>0</v>
      </c>
      <c r="U59" s="113">
        <v>0</v>
      </c>
      <c r="V59" s="17"/>
      <c r="W59" s="20"/>
      <c r="X59" s="113"/>
      <c r="Y59" s="20"/>
      <c r="Z59" s="20"/>
      <c r="AA59" s="113"/>
      <c r="AB59" s="20">
        <f>SUM(E59,H59,K59,N59,Q59,T59,W59,Z59)</f>
        <v>0</v>
      </c>
      <c r="AC59" s="113">
        <f>_xlfn.IFERROR(AB59/(_xlfn.IFERROR(E59/F59,0)+_xlfn.IFERROR(H59/I59,0)+_xlfn.IFERROR(K59/L59,0)+_xlfn.IFERROR(N59/O59,0)+_xlfn.IFERROR(Q59/R59,0)+_xlfn.IFERROR(T59/U59,0)+_xlfn.IFERROR(W59/X59,0)*_xlfn.IFERROR(Z59/AA59,0)),0)</f>
        <v>0</v>
      </c>
      <c r="AD59" s="113">
        <f>AVERAGE(E59,W59,T59,H59,K59,N59,Q59,Z59)</f>
        <v>0</v>
      </c>
    </row>
    <row r="60" spans="1:30" ht="12.75">
      <c r="A60" s="17">
        <v>57</v>
      </c>
      <c r="B60" s="17" t="s">
        <v>325</v>
      </c>
      <c r="C60" s="122" t="s">
        <v>326</v>
      </c>
      <c r="D60" s="20"/>
      <c r="E60" s="20"/>
      <c r="F60" s="113"/>
      <c r="G60" s="20"/>
      <c r="H60" s="20"/>
      <c r="I60" s="113"/>
      <c r="J60" s="20"/>
      <c r="K60" s="20"/>
      <c r="L60" s="113"/>
      <c r="M60" s="20"/>
      <c r="N60" s="20"/>
      <c r="O60" s="113"/>
      <c r="P60" s="20"/>
      <c r="Q60" s="20"/>
      <c r="R60" s="113"/>
      <c r="S60" s="20"/>
      <c r="T60" s="20"/>
      <c r="U60" s="113"/>
      <c r="V60" s="17"/>
      <c r="W60" s="20"/>
      <c r="X60" s="113"/>
      <c r="Y60" s="20" t="s">
        <v>312</v>
      </c>
      <c r="Z60" s="20">
        <v>0</v>
      </c>
      <c r="AA60" s="113">
        <v>0</v>
      </c>
      <c r="AB60" s="20">
        <f>SUM(E60,H60,K60,N60,Q60,T60,W60,Z60)</f>
        <v>0</v>
      </c>
      <c r="AC60" s="113">
        <f>_xlfn.IFERROR(AB60/(_xlfn.IFERROR(E60/F60,0)+_xlfn.IFERROR(H60/I60,0)+_xlfn.IFERROR(K60/L60,0)+_xlfn.IFERROR(N60/O60,0)+_xlfn.IFERROR(Q60/R60,0)+_xlfn.IFERROR(T60/U60,0)+_xlfn.IFERROR(W60/X60,0)*_xlfn.IFERROR(Z60/AA60,0)),0)</f>
        <v>0</v>
      </c>
      <c r="AD60" s="113">
        <f>AVERAGE(E60,W60,T60,H60,K60,N60,Q60,Z60)</f>
        <v>0</v>
      </c>
    </row>
    <row r="61" spans="1:30" ht="12.75">
      <c r="A61" s="17">
        <v>58</v>
      </c>
      <c r="B61" s="17" t="s">
        <v>248</v>
      </c>
      <c r="C61" s="17" t="s">
        <v>285</v>
      </c>
      <c r="D61" s="20"/>
      <c r="E61" s="20"/>
      <c r="F61" s="113"/>
      <c r="G61" s="20"/>
      <c r="H61" s="20"/>
      <c r="I61" s="113"/>
      <c r="J61" s="20"/>
      <c r="K61" s="20"/>
      <c r="L61" s="113"/>
      <c r="M61" s="20"/>
      <c r="N61" s="20"/>
      <c r="O61" s="113"/>
      <c r="P61" s="20" t="s">
        <v>96</v>
      </c>
      <c r="Q61" s="20">
        <v>0</v>
      </c>
      <c r="R61" s="113">
        <v>0</v>
      </c>
      <c r="S61" s="20" t="s">
        <v>96</v>
      </c>
      <c r="T61" s="20">
        <v>0</v>
      </c>
      <c r="U61" s="113">
        <v>0</v>
      </c>
      <c r="V61" s="17"/>
      <c r="W61" s="17"/>
      <c r="X61" s="17"/>
      <c r="Y61" s="20"/>
      <c r="Z61" s="20"/>
      <c r="AA61" s="113"/>
      <c r="AB61" s="20">
        <f>SUM(E61,H61,K61,N61,Q61,T61,W61,Z61)</f>
        <v>0</v>
      </c>
      <c r="AC61" s="113">
        <f>_xlfn.IFERROR(AB61/(_xlfn.IFERROR(E61/F61,0)+_xlfn.IFERROR(H61/I61,0)+_xlfn.IFERROR(K61/L61,0)+_xlfn.IFERROR(N61/O61,0)+_xlfn.IFERROR(Q61/R61,0)+_xlfn.IFERROR(T61/U61,0)+_xlfn.IFERROR(W61/X61,0)*_xlfn.IFERROR(Z61/AA61,0)),0)</f>
        <v>0</v>
      </c>
      <c r="AD61" s="113">
        <f>AVERAGE(E61,W61,T61,H61,K61,N61,Q61,Z61)</f>
        <v>0</v>
      </c>
    </row>
    <row r="62" spans="1:30" ht="12.75">
      <c r="A62" s="17">
        <v>59</v>
      </c>
      <c r="B62" s="17" t="s">
        <v>234</v>
      </c>
      <c r="C62" s="17" t="s">
        <v>303</v>
      </c>
      <c r="D62" s="20"/>
      <c r="E62" s="20"/>
      <c r="F62" s="113"/>
      <c r="G62" s="20"/>
      <c r="H62" s="20"/>
      <c r="I62" s="113"/>
      <c r="J62" s="20"/>
      <c r="K62" s="20"/>
      <c r="L62" s="113"/>
      <c r="M62" s="20"/>
      <c r="N62" s="20"/>
      <c r="O62" s="113"/>
      <c r="P62" s="20"/>
      <c r="Q62" s="20"/>
      <c r="R62" s="113"/>
      <c r="S62" s="20"/>
      <c r="T62" s="20"/>
      <c r="U62" s="113"/>
      <c r="V62" s="20" t="s">
        <v>133</v>
      </c>
      <c r="W62" s="20">
        <v>0</v>
      </c>
      <c r="X62" s="113">
        <f>+W62/6</f>
        <v>0</v>
      </c>
      <c r="Y62" s="20"/>
      <c r="Z62" s="20"/>
      <c r="AA62" s="113"/>
      <c r="AB62" s="20">
        <f>SUM(E62,H62,K62,N62,Q62,T62,W62,Z62)</f>
        <v>0</v>
      </c>
      <c r="AC62" s="113">
        <f>_xlfn.IFERROR(AB62/(_xlfn.IFERROR(E62/F62,0)+_xlfn.IFERROR(H62/I62,0)+_xlfn.IFERROR(K62/L62,0)+_xlfn.IFERROR(N62/O62,0)+_xlfn.IFERROR(Q62/R62,0)+_xlfn.IFERROR(T62/U62,0)+_xlfn.IFERROR(W62/X62,0)*_xlfn.IFERROR(Z62/AA62,0)),0)</f>
        <v>0</v>
      </c>
      <c r="AD62" s="113">
        <f>AVERAGE(E62,W62,T62,H62,K62,N62,Q62,Z62)</f>
        <v>0</v>
      </c>
    </row>
    <row r="63" spans="1:30" ht="12.75">
      <c r="A63" s="17">
        <v>60</v>
      </c>
      <c r="B63" s="17" t="s">
        <v>255</v>
      </c>
      <c r="C63" s="17" t="s">
        <v>256</v>
      </c>
      <c r="D63" s="20"/>
      <c r="E63" s="20"/>
      <c r="F63" s="113"/>
      <c r="G63" s="20"/>
      <c r="H63" s="20"/>
      <c r="I63" s="113"/>
      <c r="J63" s="20" t="s">
        <v>212</v>
      </c>
      <c r="K63" s="20">
        <v>0</v>
      </c>
      <c r="L63" s="113">
        <v>0</v>
      </c>
      <c r="M63" s="20"/>
      <c r="N63" s="20"/>
      <c r="O63" s="113"/>
      <c r="P63" s="20"/>
      <c r="Q63" s="20"/>
      <c r="R63" s="113"/>
      <c r="S63" s="20"/>
      <c r="T63" s="20"/>
      <c r="U63" s="113"/>
      <c r="V63" s="17"/>
      <c r="W63" s="17"/>
      <c r="X63" s="17"/>
      <c r="Y63" s="20"/>
      <c r="Z63" s="20"/>
      <c r="AA63" s="113"/>
      <c r="AB63" s="20">
        <f>SUM(E63,H63,K63,N63,Q63,T63,W63,Z63)</f>
        <v>0</v>
      </c>
      <c r="AC63" s="113">
        <f>_xlfn.IFERROR(AB63/(_xlfn.IFERROR(E63/F63,0)+_xlfn.IFERROR(H63/I63,0)+_xlfn.IFERROR(K63/L63,0)+_xlfn.IFERROR(N63/O63,0)+_xlfn.IFERROR(Q63/R63,0)+_xlfn.IFERROR(T63/U63,0)+_xlfn.IFERROR(W63/X63,0)*_xlfn.IFERROR(Z63/AA63,0)),0)</f>
        <v>0</v>
      </c>
      <c r="AD63" s="113">
        <f>AVERAGE(E63,W63,T63,H63,K63,N63,Q63,Z63)</f>
        <v>0</v>
      </c>
    </row>
    <row r="64" spans="1:30" ht="12.75">
      <c r="A64" s="17">
        <v>61</v>
      </c>
      <c r="B64" s="17" t="s">
        <v>238</v>
      </c>
      <c r="C64" s="17" t="s">
        <v>258</v>
      </c>
      <c r="D64" s="20"/>
      <c r="E64" s="20"/>
      <c r="F64" s="113"/>
      <c r="G64" s="20"/>
      <c r="H64" s="20"/>
      <c r="I64" s="113"/>
      <c r="J64" s="20" t="s">
        <v>204</v>
      </c>
      <c r="K64" s="20">
        <v>0</v>
      </c>
      <c r="L64" s="113">
        <v>0</v>
      </c>
      <c r="M64" s="20"/>
      <c r="N64" s="20"/>
      <c r="O64" s="113"/>
      <c r="P64" s="20"/>
      <c r="Q64" s="20"/>
      <c r="R64" s="113"/>
      <c r="S64" s="20"/>
      <c r="T64" s="20"/>
      <c r="U64" s="113"/>
      <c r="V64" s="17"/>
      <c r="W64" s="17"/>
      <c r="X64" s="17"/>
      <c r="Y64" s="20"/>
      <c r="Z64" s="20"/>
      <c r="AA64" s="113"/>
      <c r="AB64" s="20">
        <f>SUM(E64,H64,K64,N64,Q64,T64,W64,Z64)</f>
        <v>0</v>
      </c>
      <c r="AC64" s="113">
        <f>_xlfn.IFERROR(AB64/(_xlfn.IFERROR(E64/F64,0)+_xlfn.IFERROR(H64/I64,0)+_xlfn.IFERROR(K64/L64,0)+_xlfn.IFERROR(N64/O64,0)+_xlfn.IFERROR(Q64/R64,0)+_xlfn.IFERROR(T64/U64,0)+_xlfn.IFERROR(W64/X64,0)*_xlfn.IFERROR(Z64/AA64,0)),0)</f>
        <v>0</v>
      </c>
      <c r="AD64" s="113">
        <f>AVERAGE(E64,W64,T64,H64,K64,N64,Q64,Z64)</f>
        <v>0</v>
      </c>
    </row>
    <row r="65" spans="1:30" ht="12.75">
      <c r="A65" s="17">
        <v>62</v>
      </c>
      <c r="B65" s="17" t="s">
        <v>242</v>
      </c>
      <c r="C65" s="17" t="s">
        <v>243</v>
      </c>
      <c r="D65" s="20"/>
      <c r="E65" s="20"/>
      <c r="F65" s="113"/>
      <c r="G65" s="20"/>
      <c r="H65" s="20"/>
      <c r="I65" s="113"/>
      <c r="J65" s="20" t="s">
        <v>270</v>
      </c>
      <c r="K65" s="20">
        <v>0</v>
      </c>
      <c r="L65" s="113">
        <v>0</v>
      </c>
      <c r="M65" s="20"/>
      <c r="N65" s="20"/>
      <c r="O65" s="113"/>
      <c r="P65" s="20"/>
      <c r="Q65" s="20"/>
      <c r="R65" s="113"/>
      <c r="S65" s="20"/>
      <c r="T65" s="20"/>
      <c r="U65" s="113"/>
      <c r="V65" s="17"/>
      <c r="W65" s="17"/>
      <c r="X65" s="17"/>
      <c r="Y65" s="20"/>
      <c r="Z65" s="20"/>
      <c r="AA65" s="113"/>
      <c r="AB65" s="20">
        <f>SUM(E65,H65,K65,N65,Q65,T65,W65,Z65)</f>
        <v>0</v>
      </c>
      <c r="AC65" s="113">
        <f>_xlfn.IFERROR(AB65/(_xlfn.IFERROR(E65/F65,0)+_xlfn.IFERROR(H65/I65,0)+_xlfn.IFERROR(K65/L65,0)+_xlfn.IFERROR(N65/O65,0)+_xlfn.IFERROR(Q65/R65,0)+_xlfn.IFERROR(T65/U65,0)+_xlfn.IFERROR(W65/X65,0)*_xlfn.IFERROR(Z65/AA65,0)),0)</f>
        <v>0</v>
      </c>
      <c r="AD65" s="113">
        <f>AVERAGE(E65,W65,T65,H65,K65,N65,Q65,Z65)</f>
        <v>0</v>
      </c>
    </row>
    <row r="66" spans="1:30" ht="12.75">
      <c r="A66" s="17">
        <v>63</v>
      </c>
      <c r="B66" s="17" t="s">
        <v>278</v>
      </c>
      <c r="C66" s="17" t="s">
        <v>279</v>
      </c>
      <c r="D66" s="20"/>
      <c r="E66" s="20"/>
      <c r="F66" s="113"/>
      <c r="G66" s="20"/>
      <c r="H66" s="20"/>
      <c r="I66" s="113"/>
      <c r="J66" s="20"/>
      <c r="K66" s="20"/>
      <c r="L66" s="113"/>
      <c r="M66" s="20"/>
      <c r="N66" s="20"/>
      <c r="O66" s="113"/>
      <c r="P66" s="20" t="s">
        <v>273</v>
      </c>
      <c r="Q66" s="20">
        <v>0</v>
      </c>
      <c r="R66" s="113">
        <v>0</v>
      </c>
      <c r="S66" s="20"/>
      <c r="T66" s="20"/>
      <c r="U66" s="113"/>
      <c r="V66" s="17"/>
      <c r="W66" s="17"/>
      <c r="X66" s="17"/>
      <c r="Y66" s="20"/>
      <c r="Z66" s="20"/>
      <c r="AA66" s="113"/>
      <c r="AB66" s="20">
        <f>SUM(E66,H66,K66,N66,Q66,T66,W66,Z66)</f>
        <v>0</v>
      </c>
      <c r="AC66" s="113">
        <f>_xlfn.IFERROR(AB66/(_xlfn.IFERROR(E66/F66,0)+_xlfn.IFERROR(H66/I66,0)+_xlfn.IFERROR(K66/L66,0)+_xlfn.IFERROR(N66/O66,0)+_xlfn.IFERROR(Q66/R66,0)+_xlfn.IFERROR(T66/U66,0)+_xlfn.IFERROR(W66/X66,0)*_xlfn.IFERROR(Z66/AA66,0)),0)</f>
        <v>0</v>
      </c>
      <c r="AD66" s="113">
        <f>AVERAGE(E66,W66,T66,H66,K66,N66,Q66,Z66)</f>
        <v>0</v>
      </c>
    </row>
    <row r="67" spans="1:30" ht="12.75">
      <c r="A67" s="17">
        <v>64</v>
      </c>
      <c r="B67" s="17" t="s">
        <v>141</v>
      </c>
      <c r="C67" s="17" t="s">
        <v>193</v>
      </c>
      <c r="D67" s="20"/>
      <c r="E67" s="20"/>
      <c r="F67" s="113"/>
      <c r="G67" s="20" t="s">
        <v>186</v>
      </c>
      <c r="H67" s="20">
        <v>0</v>
      </c>
      <c r="I67" s="113">
        <v>0</v>
      </c>
      <c r="J67" s="20"/>
      <c r="K67" s="20"/>
      <c r="L67" s="113"/>
      <c r="M67" s="20"/>
      <c r="N67" s="20"/>
      <c r="O67" s="113"/>
      <c r="P67" s="20"/>
      <c r="Q67" s="20"/>
      <c r="R67" s="113"/>
      <c r="S67" s="20"/>
      <c r="T67" s="20"/>
      <c r="U67" s="113"/>
      <c r="V67" s="17"/>
      <c r="W67" s="20"/>
      <c r="X67" s="113"/>
      <c r="Y67" s="20"/>
      <c r="Z67" s="20"/>
      <c r="AA67" s="113"/>
      <c r="AB67" s="20">
        <f>SUM(E67,H67,K67,N67,Q67,T67,W67,Z67)</f>
        <v>0</v>
      </c>
      <c r="AC67" s="113">
        <f>_xlfn.IFERROR(AB67/(_xlfn.IFERROR(E67/F67,0)+_xlfn.IFERROR(H67/I67,0)+_xlfn.IFERROR(K67/L67,0)+_xlfn.IFERROR(N67/O67,0)+_xlfn.IFERROR(Q67/R67,0)+_xlfn.IFERROR(T67/U67,0)+_xlfn.IFERROR(W67/X67,0)*_xlfn.IFERROR(Z67/AA67,0)),0)</f>
        <v>0</v>
      </c>
      <c r="AD67" s="113">
        <f>AVERAGE(E67,W67,T67,H67,K67,N67,Q67,Z67)</f>
        <v>0</v>
      </c>
    </row>
    <row r="68" spans="1:30" ht="12.75">
      <c r="A68" s="17">
        <v>65</v>
      </c>
      <c r="B68" s="17" t="s">
        <v>240</v>
      </c>
      <c r="C68" s="17" t="s">
        <v>241</v>
      </c>
      <c r="D68" s="20"/>
      <c r="E68" s="20"/>
      <c r="F68" s="113"/>
      <c r="G68" s="20"/>
      <c r="H68" s="20"/>
      <c r="I68" s="113"/>
      <c r="J68" s="20" t="s">
        <v>270</v>
      </c>
      <c r="K68" s="20">
        <v>0</v>
      </c>
      <c r="L68" s="113">
        <v>0</v>
      </c>
      <c r="M68" s="20"/>
      <c r="N68" s="20"/>
      <c r="O68" s="113"/>
      <c r="P68" s="20"/>
      <c r="Q68" s="20"/>
      <c r="R68" s="113"/>
      <c r="S68" s="20"/>
      <c r="T68" s="20"/>
      <c r="U68" s="113"/>
      <c r="V68" s="17"/>
      <c r="W68" s="17"/>
      <c r="X68" s="17"/>
      <c r="Y68" s="20"/>
      <c r="Z68" s="20"/>
      <c r="AA68" s="113"/>
      <c r="AB68" s="20">
        <f>SUM(E68,H68,K68,N68,Q68,T68,W68,Z68)</f>
        <v>0</v>
      </c>
      <c r="AC68" s="113">
        <f>_xlfn.IFERROR(AB68/(_xlfn.IFERROR(E68/F68,0)+_xlfn.IFERROR(H68/I68,0)+_xlfn.IFERROR(K68/L68,0)+_xlfn.IFERROR(N68/O68,0)+_xlfn.IFERROR(Q68/R68,0)+_xlfn.IFERROR(T68/U68,0)+_xlfn.IFERROR(W68/X68,0)*_xlfn.IFERROR(Z68/AA68,0)),0)</f>
        <v>0</v>
      </c>
      <c r="AD68" s="113">
        <f>AVERAGE(E68,W68,T68,H68,K68,N68,Q68,Z68)</f>
        <v>0</v>
      </c>
    </row>
    <row r="69" spans="1:30" ht="12.75">
      <c r="A69" s="17">
        <v>66</v>
      </c>
      <c r="B69" s="17" t="s">
        <v>244</v>
      </c>
      <c r="C69" s="17" t="s">
        <v>241</v>
      </c>
      <c r="D69" s="20"/>
      <c r="E69" s="20"/>
      <c r="F69" s="113"/>
      <c r="G69" s="20"/>
      <c r="H69" s="20"/>
      <c r="I69" s="113"/>
      <c r="J69" s="20" t="s">
        <v>270</v>
      </c>
      <c r="K69" s="20">
        <v>0</v>
      </c>
      <c r="L69" s="113">
        <v>0</v>
      </c>
      <c r="M69" s="20"/>
      <c r="N69" s="20"/>
      <c r="O69" s="113"/>
      <c r="P69" s="20"/>
      <c r="Q69" s="20"/>
      <c r="R69" s="113"/>
      <c r="S69" s="20"/>
      <c r="T69" s="20"/>
      <c r="U69" s="113"/>
      <c r="V69" s="17"/>
      <c r="W69" s="17"/>
      <c r="X69" s="17"/>
      <c r="Y69" s="20"/>
      <c r="Z69" s="20"/>
      <c r="AA69" s="113"/>
      <c r="AB69" s="20">
        <f>SUM(E69,H69,K69,N69,Q69,T69,W69,Z69)</f>
        <v>0</v>
      </c>
      <c r="AC69" s="113">
        <f>_xlfn.IFERROR(AB69/(_xlfn.IFERROR(E69/F69,0)+_xlfn.IFERROR(H69/I69,0)+_xlfn.IFERROR(K69/L69,0)+_xlfn.IFERROR(N69/O69,0)+_xlfn.IFERROR(Q69/R69,0)+_xlfn.IFERROR(T69/U69,0)+_xlfn.IFERROR(W69/X69,0)*_xlfn.IFERROR(Z69/AA69,0)),0)</f>
        <v>0</v>
      </c>
      <c r="AD69" s="113">
        <f>AVERAGE(E69,W69,T69,H69,K69,N69,Q69,Z69)</f>
        <v>0</v>
      </c>
    </row>
    <row r="70" spans="1:30" ht="12.75">
      <c r="A70" s="17">
        <v>67</v>
      </c>
      <c r="B70" s="17" t="s">
        <v>250</v>
      </c>
      <c r="C70" s="17" t="s">
        <v>249</v>
      </c>
      <c r="D70" s="20"/>
      <c r="E70" s="20"/>
      <c r="F70" s="113"/>
      <c r="G70" s="20"/>
      <c r="H70" s="20"/>
      <c r="I70" s="113"/>
      <c r="J70" s="20" t="s">
        <v>209</v>
      </c>
      <c r="K70" s="20">
        <v>0</v>
      </c>
      <c r="L70" s="113">
        <v>0</v>
      </c>
      <c r="M70" s="20"/>
      <c r="N70" s="20"/>
      <c r="O70" s="113"/>
      <c r="P70" s="20"/>
      <c r="Q70" s="20"/>
      <c r="R70" s="113"/>
      <c r="S70" s="20"/>
      <c r="T70" s="20"/>
      <c r="U70" s="113"/>
      <c r="V70" s="17"/>
      <c r="W70" s="17"/>
      <c r="X70" s="17"/>
      <c r="Y70" s="20"/>
      <c r="Z70" s="20"/>
      <c r="AA70" s="113"/>
      <c r="AB70" s="20">
        <f>SUM(E70,H70,K70,N70,Q70,T70,W70,Z70)</f>
        <v>0</v>
      </c>
      <c r="AC70" s="113">
        <f>_xlfn.IFERROR(AB70/(_xlfn.IFERROR(E70/F70,0)+_xlfn.IFERROR(H70/I70,0)+_xlfn.IFERROR(K70/L70,0)+_xlfn.IFERROR(N70/O70,0)+_xlfn.IFERROR(Q70/R70,0)+_xlfn.IFERROR(T70/U70,0)+_xlfn.IFERROR(W70/X70,0)*_xlfn.IFERROR(Z70/AA70,0)),0)</f>
        <v>0</v>
      </c>
      <c r="AD70" s="113">
        <f>AVERAGE(E70,W70,T70,H70,K70,N70,Q70,Z70)</f>
        <v>0</v>
      </c>
    </row>
    <row r="71" spans="1:30" ht="12.75">
      <c r="A71" s="17">
        <v>68</v>
      </c>
      <c r="B71" s="17" t="s">
        <v>93</v>
      </c>
      <c r="C71" s="17" t="s">
        <v>249</v>
      </c>
      <c r="D71" s="20"/>
      <c r="E71" s="20"/>
      <c r="F71" s="113"/>
      <c r="G71" s="20"/>
      <c r="H71" s="20"/>
      <c r="I71" s="113"/>
      <c r="J71" s="20" t="s">
        <v>209</v>
      </c>
      <c r="K71" s="20">
        <v>0</v>
      </c>
      <c r="L71" s="113">
        <v>0</v>
      </c>
      <c r="M71" s="20"/>
      <c r="N71" s="20"/>
      <c r="O71" s="113"/>
      <c r="P71" s="20"/>
      <c r="Q71" s="20"/>
      <c r="R71" s="113"/>
      <c r="S71" s="20"/>
      <c r="T71" s="20"/>
      <c r="U71" s="113"/>
      <c r="V71" s="17"/>
      <c r="W71" s="17"/>
      <c r="X71" s="17"/>
      <c r="Y71" s="20"/>
      <c r="Z71" s="20"/>
      <c r="AA71" s="113"/>
      <c r="AB71" s="20">
        <f>SUM(E71,H71,K71,N71,Q71,T71,W71,Z71)</f>
        <v>0</v>
      </c>
      <c r="AC71" s="113">
        <f>_xlfn.IFERROR(AB71/(_xlfn.IFERROR(E71/F71,0)+_xlfn.IFERROR(H71/I71,0)+_xlfn.IFERROR(K71/L71,0)+_xlfn.IFERROR(N71/O71,0)+_xlfn.IFERROR(Q71/R71,0)+_xlfn.IFERROR(T71/U71,0)+_xlfn.IFERROR(W71/X71,0)*_xlfn.IFERROR(Z71/AA71,0)),0)</f>
        <v>0</v>
      </c>
      <c r="AD71" s="113">
        <f>AVERAGE(E71,W71,T71,H71,K71,N71,Q71,Z71)</f>
        <v>0</v>
      </c>
    </row>
    <row r="72" spans="1:30" ht="12.75">
      <c r="A72" s="17">
        <v>69</v>
      </c>
      <c r="B72" s="17" t="s">
        <v>259</v>
      </c>
      <c r="C72" s="17" t="s">
        <v>260</v>
      </c>
      <c r="D72" s="20"/>
      <c r="E72" s="20"/>
      <c r="F72" s="113"/>
      <c r="G72" s="20"/>
      <c r="H72" s="20"/>
      <c r="I72" s="113"/>
      <c r="J72" s="20" t="s">
        <v>208</v>
      </c>
      <c r="K72" s="20">
        <v>0</v>
      </c>
      <c r="L72" s="113">
        <v>0</v>
      </c>
      <c r="M72" s="20"/>
      <c r="N72" s="20"/>
      <c r="O72" s="113"/>
      <c r="P72" s="20"/>
      <c r="Q72" s="20"/>
      <c r="R72" s="113"/>
      <c r="S72" s="20" t="s">
        <v>204</v>
      </c>
      <c r="T72" s="20">
        <v>0</v>
      </c>
      <c r="U72" s="113">
        <v>0</v>
      </c>
      <c r="V72" s="17"/>
      <c r="W72" s="17"/>
      <c r="X72" s="17"/>
      <c r="Y72" s="20"/>
      <c r="Z72" s="20"/>
      <c r="AA72" s="113"/>
      <c r="AB72" s="20">
        <f>SUM(E72,H72,K72,N72,Q72,T72,W72,Z72)</f>
        <v>0</v>
      </c>
      <c r="AC72" s="113">
        <f>_xlfn.IFERROR(AB72/(_xlfn.IFERROR(E72/F72,0)+_xlfn.IFERROR(H72/I72,0)+_xlfn.IFERROR(K72/L72,0)+_xlfn.IFERROR(N72/O72,0)+_xlfn.IFERROR(Q72/R72,0)+_xlfn.IFERROR(T72/U72,0)+_xlfn.IFERROR(W72/X72,0)*_xlfn.IFERROR(Z72/AA72,0)),0)</f>
        <v>0</v>
      </c>
      <c r="AD72" s="113">
        <f>AVERAGE(E72,W72,T72,H72,K72,N72,Q72,Z72)</f>
        <v>0</v>
      </c>
    </row>
    <row r="73" spans="1:30" ht="12.75">
      <c r="A73" s="17">
        <v>70</v>
      </c>
      <c r="B73" s="17" t="s">
        <v>238</v>
      </c>
      <c r="C73" s="17" t="s">
        <v>245</v>
      </c>
      <c r="D73" s="20"/>
      <c r="E73" s="20"/>
      <c r="F73" s="113"/>
      <c r="G73" s="20"/>
      <c r="H73" s="20"/>
      <c r="I73" s="113"/>
      <c r="J73" s="20" t="s">
        <v>270</v>
      </c>
      <c r="K73" s="20">
        <v>0</v>
      </c>
      <c r="L73" s="113">
        <v>0</v>
      </c>
      <c r="M73" s="20"/>
      <c r="N73" s="20"/>
      <c r="O73" s="113"/>
      <c r="P73" s="20"/>
      <c r="Q73" s="20"/>
      <c r="R73" s="113"/>
      <c r="S73" s="20"/>
      <c r="T73" s="20"/>
      <c r="U73" s="113"/>
      <c r="V73" s="17"/>
      <c r="W73" s="17"/>
      <c r="X73" s="17"/>
      <c r="Y73" s="20"/>
      <c r="Z73" s="20"/>
      <c r="AA73" s="113"/>
      <c r="AB73" s="20">
        <f>SUM(E73,H73,K73,N73,Q73,T73,W73,Z73)</f>
        <v>0</v>
      </c>
      <c r="AC73" s="113">
        <f>_xlfn.IFERROR(AB73/(_xlfn.IFERROR(E73/F73,0)+_xlfn.IFERROR(H73/I73,0)+_xlfn.IFERROR(K73/L73,0)+_xlfn.IFERROR(N73/O73,0)+_xlfn.IFERROR(Q73/R73,0)+_xlfn.IFERROR(T73/U73,0)+_xlfn.IFERROR(W73/X73,0)*_xlfn.IFERROR(Z73/AA73,0)),0)</f>
        <v>0</v>
      </c>
      <c r="AD73" s="113">
        <f>AVERAGE(E73,W73,T73,H73,K73,N73,Q73,Z73)</f>
        <v>0</v>
      </c>
    </row>
    <row r="74" spans="1:30" ht="12.75">
      <c r="A74" s="17">
        <v>71</v>
      </c>
      <c r="B74" s="17" t="s">
        <v>104</v>
      </c>
      <c r="C74" s="17" t="s">
        <v>282</v>
      </c>
      <c r="D74" s="20"/>
      <c r="E74" s="20"/>
      <c r="F74" s="113"/>
      <c r="G74" s="20"/>
      <c r="H74" s="20"/>
      <c r="I74" s="113"/>
      <c r="J74" s="20"/>
      <c r="K74" s="20"/>
      <c r="L74" s="113"/>
      <c r="M74" s="20"/>
      <c r="N74" s="20"/>
      <c r="O74" s="113"/>
      <c r="P74" s="20" t="s">
        <v>88</v>
      </c>
      <c r="Q74" s="20">
        <v>0</v>
      </c>
      <c r="R74" s="113">
        <v>0</v>
      </c>
      <c r="S74" s="20"/>
      <c r="T74" s="20"/>
      <c r="U74" s="113"/>
      <c r="V74" s="17"/>
      <c r="W74" s="17"/>
      <c r="X74" s="17"/>
      <c r="Y74" s="20"/>
      <c r="Z74" s="20"/>
      <c r="AA74" s="113"/>
      <c r="AB74" s="20">
        <f>SUM(E74,H74,K74,N74,Q74,T74,W74,Z74)</f>
        <v>0</v>
      </c>
      <c r="AC74" s="113">
        <f>_xlfn.IFERROR(AB74/(_xlfn.IFERROR(E74/F74,0)+_xlfn.IFERROR(H74/I74,0)+_xlfn.IFERROR(K74/L74,0)+_xlfn.IFERROR(N74/O74,0)+_xlfn.IFERROR(Q74/R74,0)+_xlfn.IFERROR(T74/U74,0)+_xlfn.IFERROR(W74/X74,0)*_xlfn.IFERROR(Z74/AA74,0)),0)</f>
        <v>0</v>
      </c>
      <c r="AD74" s="113">
        <f>AVERAGE(E74,W74,T74,H74,K74,N74,Q74,Z74)</f>
        <v>0</v>
      </c>
    </row>
    <row r="75" spans="1:30" ht="12.75">
      <c r="A75" s="17">
        <v>72</v>
      </c>
      <c r="B75" s="17" t="s">
        <v>274</v>
      </c>
      <c r="C75" s="17" t="s">
        <v>275</v>
      </c>
      <c r="D75" s="20"/>
      <c r="E75" s="20"/>
      <c r="F75" s="113"/>
      <c r="G75" s="20"/>
      <c r="H75" s="20"/>
      <c r="I75" s="113"/>
      <c r="J75" s="20"/>
      <c r="K75" s="20"/>
      <c r="L75" s="113"/>
      <c r="M75" s="20" t="s">
        <v>273</v>
      </c>
      <c r="N75" s="20">
        <v>0</v>
      </c>
      <c r="O75" s="113">
        <v>0</v>
      </c>
      <c r="P75" s="20" t="s">
        <v>273</v>
      </c>
      <c r="Q75" s="20">
        <v>0</v>
      </c>
      <c r="R75" s="113">
        <v>0</v>
      </c>
      <c r="S75" s="20"/>
      <c r="T75" s="20"/>
      <c r="U75" s="113"/>
      <c r="V75" s="17"/>
      <c r="W75" s="20"/>
      <c r="X75" s="113"/>
      <c r="Y75" s="20"/>
      <c r="Z75" s="20"/>
      <c r="AA75" s="113"/>
      <c r="AB75" s="20">
        <f>SUM(E75,H75,K75,N75,Q75,T75,W75,Z75)</f>
        <v>0</v>
      </c>
      <c r="AC75" s="113">
        <f>_xlfn.IFERROR(AB75/(_xlfn.IFERROR(E75/F75,0)+_xlfn.IFERROR(H75/I75,0)+_xlfn.IFERROR(K75/L75,0)+_xlfn.IFERROR(N75/O75,0)+_xlfn.IFERROR(Q75/R75,0)+_xlfn.IFERROR(T75/U75,0)+_xlfn.IFERROR(W75/X75,0)*_xlfn.IFERROR(Z75/AA75,0)),0)</f>
        <v>0</v>
      </c>
      <c r="AD75" s="113">
        <f>AVERAGE(E75,W75,T75,H75,K75,N75,Q75,Z75)</f>
        <v>0</v>
      </c>
    </row>
    <row r="76" spans="1:30" ht="12.75">
      <c r="A76" s="17">
        <v>73</v>
      </c>
      <c r="B76" s="17" t="s">
        <v>238</v>
      </c>
      <c r="C76" s="17" t="s">
        <v>138</v>
      </c>
      <c r="D76" s="20"/>
      <c r="E76" s="20"/>
      <c r="F76" s="113"/>
      <c r="G76" s="20"/>
      <c r="H76" s="20"/>
      <c r="I76" s="113"/>
      <c r="J76" s="20" t="s">
        <v>205</v>
      </c>
      <c r="K76" s="20">
        <v>0</v>
      </c>
      <c r="L76" s="113">
        <v>0</v>
      </c>
      <c r="M76" s="20"/>
      <c r="N76" s="20"/>
      <c r="O76" s="113"/>
      <c r="P76" s="20"/>
      <c r="Q76" s="20"/>
      <c r="R76" s="113"/>
      <c r="S76" s="20"/>
      <c r="T76" s="20"/>
      <c r="U76" s="113"/>
      <c r="V76" s="17"/>
      <c r="W76" s="17"/>
      <c r="X76" s="17"/>
      <c r="Y76" s="20"/>
      <c r="Z76" s="20"/>
      <c r="AA76" s="113"/>
      <c r="AB76" s="20">
        <f>SUM(E76,H76,K76,N76,Q76,T76,W76,Z76)</f>
        <v>0</v>
      </c>
      <c r="AC76" s="113">
        <f>_xlfn.IFERROR(AB76/(_xlfn.IFERROR(E76/F76,0)+_xlfn.IFERROR(H76/I76,0)+_xlfn.IFERROR(K76/L76,0)+_xlfn.IFERROR(N76/O76,0)+_xlfn.IFERROR(Q76/R76,0)+_xlfn.IFERROR(T76/U76,0)+_xlfn.IFERROR(W76/X76,0)*_xlfn.IFERROR(Z76/AA76,0)),0)</f>
        <v>0</v>
      </c>
      <c r="AD76" s="113">
        <f>AVERAGE(E76,W76,T76,H76,K76,N76,Q76,Z76)</f>
        <v>0</v>
      </c>
    </row>
    <row r="77" spans="1:30" ht="12.75">
      <c r="A77" s="17">
        <v>74</v>
      </c>
      <c r="B77" s="17" t="s">
        <v>280</v>
      </c>
      <c r="C77" s="17" t="s">
        <v>281</v>
      </c>
      <c r="D77" s="20"/>
      <c r="E77" s="20"/>
      <c r="F77" s="113"/>
      <c r="G77" s="20"/>
      <c r="H77" s="20"/>
      <c r="I77" s="113"/>
      <c r="J77" s="20"/>
      <c r="K77" s="20"/>
      <c r="L77" s="113"/>
      <c r="M77" s="20"/>
      <c r="N77" s="20"/>
      <c r="O77" s="113"/>
      <c r="P77" s="20" t="s">
        <v>85</v>
      </c>
      <c r="Q77" s="20">
        <v>0</v>
      </c>
      <c r="R77" s="113">
        <v>0</v>
      </c>
      <c r="S77" s="20"/>
      <c r="T77" s="20"/>
      <c r="U77" s="113"/>
      <c r="V77" s="17"/>
      <c r="W77" s="17"/>
      <c r="X77" s="17"/>
      <c r="Y77" s="20"/>
      <c r="Z77" s="20"/>
      <c r="AA77" s="113"/>
      <c r="AB77" s="20">
        <f>SUM(E77,H77,K77,N77,Q77,T77,W77,Z77)</f>
        <v>0</v>
      </c>
      <c r="AC77" s="113">
        <f>_xlfn.IFERROR(AB77/(_xlfn.IFERROR(E77/F77,0)+_xlfn.IFERROR(H77/I77,0)+_xlfn.IFERROR(K77/L77,0)+_xlfn.IFERROR(N77/O77,0)+_xlfn.IFERROR(Q77/R77,0)+_xlfn.IFERROR(T77/U77,0)+_xlfn.IFERROR(W77/X77,0)*_xlfn.IFERROR(Z77/AA77,0)),0)</f>
        <v>0</v>
      </c>
      <c r="AD77" s="113">
        <f>AVERAGE(E77,W77,T77,H77,K77,N77,Q77,Z77)</f>
        <v>0</v>
      </c>
    </row>
    <row r="78" spans="1:30" ht="12.75">
      <c r="A78" s="17">
        <v>75</v>
      </c>
      <c r="B78" s="17" t="s">
        <v>189</v>
      </c>
      <c r="C78" s="17" t="s">
        <v>297</v>
      </c>
      <c r="D78" s="20"/>
      <c r="E78" s="20"/>
      <c r="F78" s="113"/>
      <c r="G78" s="20"/>
      <c r="H78" s="20"/>
      <c r="I78" s="113"/>
      <c r="J78" s="20"/>
      <c r="K78" s="20"/>
      <c r="L78" s="113"/>
      <c r="M78" s="20"/>
      <c r="N78" s="20"/>
      <c r="O78" s="113"/>
      <c r="P78" s="20"/>
      <c r="Q78" s="20"/>
      <c r="R78" s="113"/>
      <c r="S78" s="20" t="s">
        <v>103</v>
      </c>
      <c r="T78" s="20">
        <v>0</v>
      </c>
      <c r="U78" s="113">
        <v>0</v>
      </c>
      <c r="V78" s="20" t="s">
        <v>103</v>
      </c>
      <c r="W78" s="20">
        <v>0</v>
      </c>
      <c r="X78" s="113">
        <f>+W78/6</f>
        <v>0</v>
      </c>
      <c r="Y78" s="20" t="s">
        <v>103</v>
      </c>
      <c r="Z78" s="20">
        <v>0</v>
      </c>
      <c r="AA78" s="113">
        <v>0</v>
      </c>
      <c r="AB78" s="20">
        <f>SUM(E78,H78,K78,N78,Q78,T78,W78,Z78)</f>
        <v>0</v>
      </c>
      <c r="AC78" s="113">
        <f>_xlfn.IFERROR(AB78/(_xlfn.IFERROR(E78/F78,0)+_xlfn.IFERROR(H78/I78,0)+_xlfn.IFERROR(K78/L78,0)+_xlfn.IFERROR(N78/O78,0)+_xlfn.IFERROR(Q78/R78,0)+_xlfn.IFERROR(T78/U78,0)+_xlfn.IFERROR(W78/X78,0)*_xlfn.IFERROR(Z78/AA78,0)),0)</f>
        <v>0</v>
      </c>
      <c r="AD78" s="113">
        <f>AVERAGE(E78,W78,T78,H78,K78,N78,Q78,Z78)</f>
        <v>0</v>
      </c>
    </row>
    <row r="79" spans="1:30" ht="12.75">
      <c r="A79" s="17">
        <v>76</v>
      </c>
      <c r="B79" s="17" t="s">
        <v>226</v>
      </c>
      <c r="C79" s="17" t="s">
        <v>227</v>
      </c>
      <c r="D79" s="20"/>
      <c r="E79" s="20"/>
      <c r="F79" s="113"/>
      <c r="G79" s="20"/>
      <c r="H79" s="20"/>
      <c r="I79" s="113"/>
      <c r="J79" s="20" t="s">
        <v>206</v>
      </c>
      <c r="K79" s="20">
        <v>0</v>
      </c>
      <c r="L79" s="113">
        <v>0</v>
      </c>
      <c r="M79" s="20"/>
      <c r="N79" s="20"/>
      <c r="O79" s="113"/>
      <c r="P79" s="20"/>
      <c r="Q79" s="20"/>
      <c r="R79" s="113"/>
      <c r="S79" s="20"/>
      <c r="T79" s="20"/>
      <c r="U79" s="113"/>
      <c r="V79" s="17"/>
      <c r="W79" s="17"/>
      <c r="X79" s="17"/>
      <c r="Y79" s="20"/>
      <c r="Z79" s="20"/>
      <c r="AA79" s="113"/>
      <c r="AB79" s="20">
        <f>SUM(E79,H79,K79,N79,Q79,T79,W79,Z79)</f>
        <v>0</v>
      </c>
      <c r="AC79" s="113">
        <f>_xlfn.IFERROR(AB79/(_xlfn.IFERROR(E79/F79,0)+_xlfn.IFERROR(H79/I79,0)+_xlfn.IFERROR(K79/L79,0)+_xlfn.IFERROR(N79/O79,0)+_xlfn.IFERROR(Q79/R79,0)+_xlfn.IFERROR(T79/U79,0)+_xlfn.IFERROR(W79/X79,0)*_xlfn.IFERROR(Z79/AA79,0)),0)</f>
        <v>0</v>
      </c>
      <c r="AD79" s="113">
        <f>AVERAGE(E79,W79,T79,H79,K79,N79,Q79,Z79)</f>
        <v>0</v>
      </c>
    </row>
    <row r="80" spans="1:30" ht="12.75">
      <c r="A80" s="17">
        <v>77</v>
      </c>
      <c r="B80" s="17" t="s">
        <v>122</v>
      </c>
      <c r="C80" s="17" t="s">
        <v>123</v>
      </c>
      <c r="D80" s="20" t="s">
        <v>96</v>
      </c>
      <c r="E80" s="20">
        <v>0</v>
      </c>
      <c r="F80" s="113">
        <v>0</v>
      </c>
      <c r="G80" s="20" t="s">
        <v>96</v>
      </c>
      <c r="H80" s="20">
        <v>0</v>
      </c>
      <c r="I80" s="113">
        <v>0</v>
      </c>
      <c r="J80" s="20" t="s">
        <v>96</v>
      </c>
      <c r="K80" s="20">
        <v>0</v>
      </c>
      <c r="L80" s="113">
        <v>0</v>
      </c>
      <c r="M80" s="20"/>
      <c r="N80" s="20"/>
      <c r="O80" s="113"/>
      <c r="P80" s="20"/>
      <c r="Q80" s="20"/>
      <c r="R80" s="113"/>
      <c r="S80" s="20"/>
      <c r="T80" s="20"/>
      <c r="U80" s="113"/>
      <c r="V80" s="17"/>
      <c r="W80" s="20"/>
      <c r="X80" s="113"/>
      <c r="Y80" s="20"/>
      <c r="Z80" s="20"/>
      <c r="AA80" s="113"/>
      <c r="AB80" s="20">
        <f>SUM(E80,H80,K80,N80,Q80,T80,W80,Z80)</f>
        <v>0</v>
      </c>
      <c r="AC80" s="113">
        <f>_xlfn.IFERROR(AB80/(_xlfn.IFERROR(E80/F80,0)+_xlfn.IFERROR(H80/I80,0)+_xlfn.IFERROR(K80/L80,0)+_xlfn.IFERROR(N80/O80,0)+_xlfn.IFERROR(Q80/R80,0)+_xlfn.IFERROR(T80/U80,0)+_xlfn.IFERROR(W80/X80,0)*_xlfn.IFERROR(Z80/AA80,0)),0)</f>
        <v>0</v>
      </c>
      <c r="AD80" s="113">
        <f>AVERAGE(E80,W80,T80,H80,K80,N80,Q80,Z80)</f>
        <v>0</v>
      </c>
    </row>
    <row r="81" spans="1:30" ht="12.75">
      <c r="A81" s="17">
        <v>78</v>
      </c>
      <c r="B81" s="17" t="s">
        <v>263</v>
      </c>
      <c r="C81" s="17" t="s">
        <v>264</v>
      </c>
      <c r="D81" s="20"/>
      <c r="E81" s="20"/>
      <c r="F81" s="113"/>
      <c r="G81" s="20"/>
      <c r="H81" s="20"/>
      <c r="I81" s="113"/>
      <c r="J81" s="20" t="s">
        <v>208</v>
      </c>
      <c r="K81" s="20">
        <v>0</v>
      </c>
      <c r="L81" s="113">
        <v>0</v>
      </c>
      <c r="M81" s="20"/>
      <c r="N81" s="20"/>
      <c r="O81" s="113"/>
      <c r="P81" s="20"/>
      <c r="Q81" s="20"/>
      <c r="R81" s="113"/>
      <c r="S81" s="20" t="s">
        <v>204</v>
      </c>
      <c r="T81" s="20">
        <v>0</v>
      </c>
      <c r="U81" s="113">
        <v>0</v>
      </c>
      <c r="V81" s="17"/>
      <c r="W81" s="17"/>
      <c r="X81" s="17"/>
      <c r="Y81" s="20"/>
      <c r="Z81" s="20"/>
      <c r="AA81" s="113"/>
      <c r="AB81" s="20">
        <f>SUM(E81,H81,K81,N81,Q81,T81,W81,Z81)</f>
        <v>0</v>
      </c>
      <c r="AC81" s="113">
        <f>_xlfn.IFERROR(AB81/(_xlfn.IFERROR(E81/F81,0)+_xlfn.IFERROR(H81/I81,0)+_xlfn.IFERROR(K81/L81,0)+_xlfn.IFERROR(N81/O81,0)+_xlfn.IFERROR(Q81/R81,0)+_xlfn.IFERROR(T81/U81,0)+_xlfn.IFERROR(W81/X81,0)*_xlfn.IFERROR(Z81/AA81,0)),0)</f>
        <v>0</v>
      </c>
      <c r="AD81" s="113">
        <f>AVERAGE(E81,W81,T81,H81,K81,N81,Q81,Z81)</f>
        <v>0</v>
      </c>
    </row>
    <row r="82" spans="1:30" ht="12.75">
      <c r="A82" s="17">
        <v>79</v>
      </c>
      <c r="B82" s="17" t="s">
        <v>313</v>
      </c>
      <c r="C82" s="17" t="s">
        <v>314</v>
      </c>
      <c r="D82" s="20"/>
      <c r="E82" s="20"/>
      <c r="F82" s="113"/>
      <c r="G82" s="20"/>
      <c r="H82" s="20"/>
      <c r="I82" s="113"/>
      <c r="J82" s="20"/>
      <c r="K82" s="20"/>
      <c r="L82" s="113"/>
      <c r="M82" s="20"/>
      <c r="N82" s="20"/>
      <c r="O82" s="113"/>
      <c r="P82" s="20"/>
      <c r="Q82" s="20"/>
      <c r="R82" s="113"/>
      <c r="S82" s="20"/>
      <c r="T82" s="20"/>
      <c r="U82" s="113"/>
      <c r="V82" s="20"/>
      <c r="W82" s="20"/>
      <c r="X82" s="113"/>
      <c r="Y82" s="20" t="s">
        <v>311</v>
      </c>
      <c r="Z82" s="20">
        <v>0</v>
      </c>
      <c r="AA82" s="113">
        <v>0</v>
      </c>
      <c r="AB82" s="20">
        <f>SUM(E82,H82,K82,N82,Q82,T82,W82,Z82)</f>
        <v>0</v>
      </c>
      <c r="AC82" s="113">
        <f>_xlfn.IFERROR(AB82/(_xlfn.IFERROR(E82/F82,0)+_xlfn.IFERROR(H82/I82,0)+_xlfn.IFERROR(K82/L82,0)+_xlfn.IFERROR(N82/O82,0)+_xlfn.IFERROR(Q82/R82,0)+_xlfn.IFERROR(T82/U82,0)+_xlfn.IFERROR(W82/X82,0)*_xlfn.IFERROR(Z82/AA82,0)),0)</f>
        <v>0</v>
      </c>
      <c r="AD82" s="113">
        <f>AVERAGE(E82,W82,T82,H82,K82,N82,Q82,Z82)</f>
        <v>0</v>
      </c>
    </row>
    <row r="83" spans="1:30" ht="12.75">
      <c r="A83" s="17">
        <v>80</v>
      </c>
      <c r="B83" s="17" t="s">
        <v>315</v>
      </c>
      <c r="C83" s="17" t="s">
        <v>316</v>
      </c>
      <c r="D83" s="20"/>
      <c r="E83" s="20"/>
      <c r="F83" s="113"/>
      <c r="G83" s="20"/>
      <c r="H83" s="20"/>
      <c r="I83" s="113"/>
      <c r="J83" s="20"/>
      <c r="K83" s="20"/>
      <c r="L83" s="113"/>
      <c r="M83" s="20"/>
      <c r="N83" s="20"/>
      <c r="O83" s="113"/>
      <c r="P83" s="20"/>
      <c r="Q83" s="20"/>
      <c r="R83" s="113"/>
      <c r="S83" s="20"/>
      <c r="T83" s="20"/>
      <c r="U83" s="113"/>
      <c r="V83" s="20"/>
      <c r="W83" s="20"/>
      <c r="X83" s="113"/>
      <c r="Y83" s="20" t="s">
        <v>311</v>
      </c>
      <c r="Z83" s="20">
        <v>0</v>
      </c>
      <c r="AA83" s="113">
        <v>0</v>
      </c>
      <c r="AB83" s="20">
        <f>SUM(E83,H83,K83,N83,Q83,T83,W83,Z83)</f>
        <v>0</v>
      </c>
      <c r="AC83" s="113">
        <f>_xlfn.IFERROR(AB83/(_xlfn.IFERROR(E83/F83,0)+_xlfn.IFERROR(H83/I83,0)+_xlfn.IFERROR(K83/L83,0)+_xlfn.IFERROR(N83/O83,0)+_xlfn.IFERROR(Q83/R83,0)+_xlfn.IFERROR(T83/U83,0)+_xlfn.IFERROR(W83/X83,0)*_xlfn.IFERROR(Z83/AA83,0)),0)</f>
        <v>0</v>
      </c>
      <c r="AD83" s="113">
        <f>AVERAGE(E83,W83,T83,H83,K83,N83,Q83,Z83)</f>
        <v>0</v>
      </c>
    </row>
    <row r="84" spans="1:30" ht="12.75">
      <c r="A84" s="17">
        <v>81</v>
      </c>
      <c r="B84" s="17" t="s">
        <v>233</v>
      </c>
      <c r="C84" s="17" t="s">
        <v>232</v>
      </c>
      <c r="D84" s="20"/>
      <c r="E84" s="20"/>
      <c r="F84" s="113"/>
      <c r="G84" s="20"/>
      <c r="H84" s="20"/>
      <c r="I84" s="113"/>
      <c r="J84" s="20" t="s">
        <v>207</v>
      </c>
      <c r="K84" s="20">
        <v>0</v>
      </c>
      <c r="L84" s="113">
        <v>0</v>
      </c>
      <c r="M84" s="20"/>
      <c r="N84" s="20"/>
      <c r="O84" s="113"/>
      <c r="P84" s="20"/>
      <c r="Q84" s="20"/>
      <c r="R84" s="113"/>
      <c r="S84" s="20"/>
      <c r="T84" s="20"/>
      <c r="U84" s="113"/>
      <c r="V84" s="17"/>
      <c r="W84" s="17"/>
      <c r="X84" s="17"/>
      <c r="Y84" s="20"/>
      <c r="Z84" s="20"/>
      <c r="AA84" s="113"/>
      <c r="AB84" s="20">
        <f>SUM(E84,H84,K84,N84,Q84,T84,W84,Z84)</f>
        <v>0</v>
      </c>
      <c r="AC84" s="113">
        <f>_xlfn.IFERROR(AB84/(_xlfn.IFERROR(E84/F84,0)+_xlfn.IFERROR(H84/I84,0)+_xlfn.IFERROR(K84/L84,0)+_xlfn.IFERROR(N84/O84,0)+_xlfn.IFERROR(Q84/R84,0)+_xlfn.IFERROR(T84/U84,0)+_xlfn.IFERROR(W84/X84,0)*_xlfn.IFERROR(Z84/AA84,0)),0)</f>
        <v>0</v>
      </c>
      <c r="AD84" s="113">
        <f>AVERAGE(E84,W84,T84,H84,K84,N84,Q84,Z84)</f>
        <v>0</v>
      </c>
    </row>
    <row r="85" spans="1:30" ht="12.75">
      <c r="A85" s="17">
        <v>82</v>
      </c>
      <c r="B85" s="17" t="s">
        <v>231</v>
      </c>
      <c r="C85" s="17" t="s">
        <v>232</v>
      </c>
      <c r="D85" s="20"/>
      <c r="E85" s="20"/>
      <c r="F85" s="113"/>
      <c r="G85" s="20"/>
      <c r="H85" s="20"/>
      <c r="I85" s="113"/>
      <c r="J85" s="20" t="s">
        <v>207</v>
      </c>
      <c r="K85" s="20">
        <v>0</v>
      </c>
      <c r="L85" s="113">
        <v>0</v>
      </c>
      <c r="M85" s="20"/>
      <c r="N85" s="20"/>
      <c r="O85" s="113"/>
      <c r="P85" s="20"/>
      <c r="Q85" s="20"/>
      <c r="R85" s="113"/>
      <c r="S85" s="20"/>
      <c r="T85" s="20"/>
      <c r="U85" s="113"/>
      <c r="V85" s="17"/>
      <c r="W85" s="17"/>
      <c r="X85" s="17"/>
      <c r="Y85" s="20"/>
      <c r="Z85" s="20"/>
      <c r="AA85" s="113"/>
      <c r="AB85" s="20">
        <f>SUM(E85,H85,K85,N85,Q85,T85,W85,Z85)</f>
        <v>0</v>
      </c>
      <c r="AC85" s="113">
        <f>_xlfn.IFERROR(AB85/(_xlfn.IFERROR(E85/F85,0)+_xlfn.IFERROR(H85/I85,0)+_xlfn.IFERROR(K85/L85,0)+_xlfn.IFERROR(N85/O85,0)+_xlfn.IFERROR(Q85/R85,0)+_xlfn.IFERROR(T85/U85,0)+_xlfn.IFERROR(W85/X85,0)*_xlfn.IFERROR(Z85/AA85,0)),0)</f>
        <v>0</v>
      </c>
      <c r="AD85" s="113">
        <f>AVERAGE(E85,W85,T85,H85,K85,N85,Q85,Z85)</f>
        <v>0</v>
      </c>
    </row>
    <row r="86" spans="1:30" ht="12.75">
      <c r="A86" s="17">
        <v>83</v>
      </c>
      <c r="B86" s="17" t="s">
        <v>110</v>
      </c>
      <c r="C86" s="17" t="s">
        <v>118</v>
      </c>
      <c r="D86" s="20"/>
      <c r="E86" s="20"/>
      <c r="F86" s="113"/>
      <c r="G86" s="20"/>
      <c r="H86" s="20"/>
      <c r="I86" s="113"/>
      <c r="J86" s="20" t="s">
        <v>187</v>
      </c>
      <c r="K86" s="20">
        <v>0</v>
      </c>
      <c r="L86" s="113">
        <v>0</v>
      </c>
      <c r="M86" s="20"/>
      <c r="N86" s="20"/>
      <c r="O86" s="113"/>
      <c r="P86" s="20"/>
      <c r="Q86" s="20"/>
      <c r="R86" s="113"/>
      <c r="S86" s="20"/>
      <c r="T86" s="20"/>
      <c r="U86" s="113"/>
      <c r="V86" s="17"/>
      <c r="W86" s="17"/>
      <c r="X86" s="17"/>
      <c r="Y86" s="20"/>
      <c r="Z86" s="20"/>
      <c r="AA86" s="113"/>
      <c r="AB86" s="20">
        <f>SUM(E86,H86,K86,N86,Q86,T86,W86,Z86)</f>
        <v>0</v>
      </c>
      <c r="AC86" s="113">
        <f>_xlfn.IFERROR(AB86/(_xlfn.IFERROR(E86/F86,0)+_xlfn.IFERROR(H86/I86,0)+_xlfn.IFERROR(K86/L86,0)+_xlfn.IFERROR(N86/O86,0)+_xlfn.IFERROR(Q86/R86,0)+_xlfn.IFERROR(T86/U86,0)+_xlfn.IFERROR(W86/X86,0)*_xlfn.IFERROR(Z86/AA86,0)),0)</f>
        <v>0</v>
      </c>
      <c r="AD86" s="113">
        <f>AVERAGE(E86,W86,T86,H86,K86,N86,Q86,Z86)</f>
        <v>0</v>
      </c>
    </row>
    <row r="87" spans="1:30" ht="12.75">
      <c r="A87" s="17">
        <v>84</v>
      </c>
      <c r="B87" s="17" t="s">
        <v>269</v>
      </c>
      <c r="C87" s="17" t="s">
        <v>118</v>
      </c>
      <c r="D87" s="20"/>
      <c r="E87" s="20"/>
      <c r="F87" s="113"/>
      <c r="G87" s="20"/>
      <c r="H87" s="20"/>
      <c r="I87" s="113"/>
      <c r="J87" s="20" t="s">
        <v>187</v>
      </c>
      <c r="K87" s="20">
        <v>0</v>
      </c>
      <c r="L87" s="113">
        <v>0</v>
      </c>
      <c r="M87" s="20"/>
      <c r="N87" s="20"/>
      <c r="O87" s="113"/>
      <c r="P87" s="20"/>
      <c r="Q87" s="20"/>
      <c r="R87" s="113"/>
      <c r="S87" s="20"/>
      <c r="T87" s="20"/>
      <c r="U87" s="113"/>
      <c r="V87" s="17"/>
      <c r="W87" s="17"/>
      <c r="X87" s="17"/>
      <c r="Y87" s="20"/>
      <c r="Z87" s="20"/>
      <c r="AA87" s="113"/>
      <c r="AB87" s="20">
        <f>SUM(E87,H87,K87,N87,Q87,T87,W87,Z87)</f>
        <v>0</v>
      </c>
      <c r="AC87" s="113">
        <f>_xlfn.IFERROR(AB87/(_xlfn.IFERROR(E87/F87,0)+_xlfn.IFERROR(H87/I87,0)+_xlfn.IFERROR(K87/L87,0)+_xlfn.IFERROR(N87/O87,0)+_xlfn.IFERROR(Q87/R87,0)+_xlfn.IFERROR(T87/U87,0)+_xlfn.IFERROR(W87/X87,0)*_xlfn.IFERROR(Z87/AA87,0)),0)</f>
        <v>0</v>
      </c>
      <c r="AD87" s="113">
        <f>AVERAGE(E87,W87,T87,H87,K87,N87,Q87,Z87)</f>
        <v>0</v>
      </c>
    </row>
    <row r="88" spans="1:30" ht="12.75">
      <c r="A88" s="17">
        <v>85</v>
      </c>
      <c r="B88" s="17" t="s">
        <v>238</v>
      </c>
      <c r="C88" s="17" t="s">
        <v>229</v>
      </c>
      <c r="D88" s="20"/>
      <c r="E88" s="20"/>
      <c r="F88" s="113"/>
      <c r="G88" s="20"/>
      <c r="H88" s="20"/>
      <c r="I88" s="113"/>
      <c r="J88" s="20" t="s">
        <v>205</v>
      </c>
      <c r="K88" s="20">
        <v>0</v>
      </c>
      <c r="L88" s="113">
        <v>0</v>
      </c>
      <c r="M88" s="20"/>
      <c r="N88" s="20"/>
      <c r="O88" s="113"/>
      <c r="P88" s="20"/>
      <c r="Q88" s="20"/>
      <c r="R88" s="113"/>
      <c r="S88" s="20"/>
      <c r="T88" s="20"/>
      <c r="U88" s="113"/>
      <c r="V88" s="17"/>
      <c r="W88" s="17"/>
      <c r="X88" s="17"/>
      <c r="Y88" s="20"/>
      <c r="Z88" s="20"/>
      <c r="AA88" s="113"/>
      <c r="AB88" s="20">
        <f>SUM(E88,H88,K88,N88,Q88,T88,W88,Z88)</f>
        <v>0</v>
      </c>
      <c r="AC88" s="113">
        <f>_xlfn.IFERROR(AB88/(_xlfn.IFERROR(E88/F88,0)+_xlfn.IFERROR(H88/I88,0)+_xlfn.IFERROR(K88/L88,0)+_xlfn.IFERROR(N88/O88,0)+_xlfn.IFERROR(Q88/R88,0)+_xlfn.IFERROR(T88/U88,0)+_xlfn.IFERROR(W88/X88,0)*_xlfn.IFERROR(Z88/AA88,0)),0)</f>
        <v>0</v>
      </c>
      <c r="AD88" s="113">
        <f>AVERAGE(E88,W88,T88,H88,K88,N88,Q88,Z88)</f>
        <v>0</v>
      </c>
    </row>
    <row r="89" spans="1:30" ht="12.75">
      <c r="A89" s="17">
        <v>86</v>
      </c>
      <c r="B89" s="17" t="s">
        <v>230</v>
      </c>
      <c r="C89" s="17" t="s">
        <v>229</v>
      </c>
      <c r="D89" s="20"/>
      <c r="E89" s="20"/>
      <c r="F89" s="113"/>
      <c r="G89" s="20"/>
      <c r="H89" s="20"/>
      <c r="I89" s="113"/>
      <c r="J89" s="20" t="s">
        <v>206</v>
      </c>
      <c r="K89" s="20">
        <v>0</v>
      </c>
      <c r="L89" s="113">
        <v>0</v>
      </c>
      <c r="M89" s="20"/>
      <c r="N89" s="20"/>
      <c r="O89" s="113"/>
      <c r="P89" s="20"/>
      <c r="Q89" s="20"/>
      <c r="R89" s="113"/>
      <c r="S89" s="20"/>
      <c r="T89" s="20"/>
      <c r="U89" s="113"/>
      <c r="V89" s="17"/>
      <c r="W89" s="17"/>
      <c r="X89" s="17"/>
      <c r="Y89" s="20"/>
      <c r="Z89" s="20"/>
      <c r="AA89" s="113"/>
      <c r="AB89" s="20">
        <f>SUM(E89,H89,K89,N89,Q89,T89,W89,Z89)</f>
        <v>0</v>
      </c>
      <c r="AC89" s="113">
        <f>_xlfn.IFERROR(AB89/(_xlfn.IFERROR(E89/F89,0)+_xlfn.IFERROR(H89/I89,0)+_xlfn.IFERROR(K89/L89,0)+_xlfn.IFERROR(N89/O89,0)+_xlfn.IFERROR(Q89/R89,0)+_xlfn.IFERROR(T89/U89,0)+_xlfn.IFERROR(W89/X89,0)*_xlfn.IFERROR(Z89/AA89,0)),0)</f>
        <v>0</v>
      </c>
      <c r="AD89" s="113">
        <f>AVERAGE(E89,W89,T89,H89,K89,N89,Q89,Z89)</f>
        <v>0</v>
      </c>
    </row>
    <row r="90" spans="1:30" ht="12.75">
      <c r="A90" s="17">
        <v>87</v>
      </c>
      <c r="B90" s="17" t="s">
        <v>228</v>
      </c>
      <c r="C90" s="17" t="s">
        <v>229</v>
      </c>
      <c r="D90" s="20"/>
      <c r="E90" s="20"/>
      <c r="F90" s="113"/>
      <c r="G90" s="20"/>
      <c r="H90" s="20"/>
      <c r="I90" s="113"/>
      <c r="J90" s="20" t="s">
        <v>206</v>
      </c>
      <c r="K90" s="20">
        <v>0</v>
      </c>
      <c r="L90" s="113">
        <v>0</v>
      </c>
      <c r="M90" s="20"/>
      <c r="N90" s="20"/>
      <c r="O90" s="113"/>
      <c r="P90" s="20"/>
      <c r="Q90" s="20"/>
      <c r="R90" s="113"/>
      <c r="S90" s="20"/>
      <c r="T90" s="20"/>
      <c r="U90" s="113"/>
      <c r="V90" s="17"/>
      <c r="W90" s="17"/>
      <c r="X90" s="17"/>
      <c r="Y90" s="20"/>
      <c r="Z90" s="20"/>
      <c r="AA90" s="113"/>
      <c r="AB90" s="20">
        <f>SUM(E90,H90,K90,N90,Q90,T90,W90,Z90)</f>
        <v>0</v>
      </c>
      <c r="AC90" s="113">
        <f>_xlfn.IFERROR(AB90/(_xlfn.IFERROR(E90/F90,0)+_xlfn.IFERROR(H90/I90,0)+_xlfn.IFERROR(K90/L90,0)+_xlfn.IFERROR(N90/O90,0)+_xlfn.IFERROR(Q90/R90,0)+_xlfn.IFERROR(T90/U90,0)+_xlfn.IFERROR(W90/X90,0)*_xlfn.IFERROR(Z90/AA90,0)),0)</f>
        <v>0</v>
      </c>
      <c r="AD90" s="113">
        <f>AVERAGE(E90,W90,T90,H90,K90,N90,Q90,Z90)</f>
        <v>0</v>
      </c>
    </row>
    <row r="91" spans="1:30" ht="12.75">
      <c r="A91" s="17">
        <v>88</v>
      </c>
      <c r="B91" s="17" t="s">
        <v>234</v>
      </c>
      <c r="C91" s="17" t="s">
        <v>229</v>
      </c>
      <c r="D91" s="20"/>
      <c r="E91" s="20"/>
      <c r="F91" s="113"/>
      <c r="G91" s="20"/>
      <c r="H91" s="20"/>
      <c r="I91" s="113"/>
      <c r="J91" s="20" t="s">
        <v>207</v>
      </c>
      <c r="K91" s="20">
        <v>0</v>
      </c>
      <c r="L91" s="113">
        <v>0</v>
      </c>
      <c r="M91" s="20"/>
      <c r="N91" s="20"/>
      <c r="O91" s="113"/>
      <c r="P91" s="20"/>
      <c r="Q91" s="20"/>
      <c r="R91" s="113"/>
      <c r="S91" s="20"/>
      <c r="T91" s="20"/>
      <c r="U91" s="113"/>
      <c r="V91" s="17"/>
      <c r="W91" s="17"/>
      <c r="X91" s="17"/>
      <c r="Y91" s="20"/>
      <c r="Z91" s="20"/>
      <c r="AA91" s="113"/>
      <c r="AB91" s="20">
        <f>SUM(E91,H91,K91,N91,Q91,T91,W91,Z91)</f>
        <v>0</v>
      </c>
      <c r="AC91" s="113">
        <f>_xlfn.IFERROR(AB91/(_xlfn.IFERROR(E91/F91,0)+_xlfn.IFERROR(H91/I91,0)+_xlfn.IFERROR(K91/L91,0)+_xlfn.IFERROR(N91/O91,0)+_xlfn.IFERROR(Q91/R91,0)+_xlfn.IFERROR(T91/U91,0)+_xlfn.IFERROR(W91/X91,0)*_xlfn.IFERROR(Z91/AA91,0)),0)</f>
        <v>0</v>
      </c>
      <c r="AD91" s="113">
        <f>AVERAGE(E91,W91,T91,H91,K91,N91,Q91,Z91)</f>
        <v>0</v>
      </c>
    </row>
    <row r="92" spans="1:30" ht="12.75">
      <c r="A92" s="17">
        <v>89</v>
      </c>
      <c r="B92" s="17" t="s">
        <v>309</v>
      </c>
      <c r="C92" s="17" t="s">
        <v>310</v>
      </c>
      <c r="D92" s="20"/>
      <c r="E92" s="20"/>
      <c r="F92" s="113"/>
      <c r="G92" s="20"/>
      <c r="H92" s="20"/>
      <c r="I92" s="113"/>
      <c r="J92" s="20"/>
      <c r="K92" s="20"/>
      <c r="L92" s="113"/>
      <c r="M92" s="17"/>
      <c r="N92" s="17"/>
      <c r="O92" s="17"/>
      <c r="P92" s="20"/>
      <c r="Q92" s="20"/>
      <c r="R92" s="113"/>
      <c r="S92" s="20"/>
      <c r="T92" s="20"/>
      <c r="U92" s="113"/>
      <c r="V92" s="17"/>
      <c r="W92" s="20"/>
      <c r="X92" s="113"/>
      <c r="Y92" s="20" t="s">
        <v>308</v>
      </c>
      <c r="Z92" s="20">
        <v>0</v>
      </c>
      <c r="AA92" s="113">
        <v>0</v>
      </c>
      <c r="AB92" s="20">
        <f>SUM(E92,H92,K92,N92,Q92,T92,W92,Z92)</f>
        <v>0</v>
      </c>
      <c r="AC92" s="113">
        <f>_xlfn.IFERROR(AB92/(_xlfn.IFERROR(E92/F92,0)+_xlfn.IFERROR(H92/I92,0)+_xlfn.IFERROR(K92/L92,0)+_xlfn.IFERROR(N92/O92,0)+_xlfn.IFERROR(Q92/R92,0)+_xlfn.IFERROR(T92/U92,0)+_xlfn.IFERROR(W92/X92,0)*_xlfn.IFERROR(Z92/AA92,0)),0)</f>
        <v>0</v>
      </c>
      <c r="AD92" s="113">
        <f>AVERAGE(E92,W92,T92,H92,K92,N92,Q92,Z92)</f>
        <v>0</v>
      </c>
    </row>
    <row r="93" spans="1:30" ht="12.75">
      <c r="A93" s="17">
        <v>90</v>
      </c>
      <c r="B93" s="17" t="s">
        <v>86</v>
      </c>
      <c r="C93" s="17" t="s">
        <v>276</v>
      </c>
      <c r="D93" s="20"/>
      <c r="E93" s="20"/>
      <c r="F93" s="113"/>
      <c r="G93" s="20"/>
      <c r="H93" s="20"/>
      <c r="I93" s="113"/>
      <c r="J93" s="20"/>
      <c r="K93" s="20"/>
      <c r="L93" s="113"/>
      <c r="M93" s="20" t="s">
        <v>133</v>
      </c>
      <c r="N93" s="20">
        <v>0</v>
      </c>
      <c r="O93" s="113">
        <v>0</v>
      </c>
      <c r="P93" s="20"/>
      <c r="Q93" s="20"/>
      <c r="R93" s="113"/>
      <c r="S93" s="20"/>
      <c r="T93" s="20"/>
      <c r="U93" s="113"/>
      <c r="V93" s="17"/>
      <c r="W93" s="20"/>
      <c r="X93" s="113"/>
      <c r="Y93" s="20"/>
      <c r="Z93" s="20"/>
      <c r="AA93" s="113"/>
      <c r="AB93" s="20">
        <f>SUM(E93,H93,K93,N93,Q93,T93,W93,Z93)</f>
        <v>0</v>
      </c>
      <c r="AC93" s="113">
        <f>_xlfn.IFERROR(AB93/(_xlfn.IFERROR(E93/F93,0)+_xlfn.IFERROR(H93/I93,0)+_xlfn.IFERROR(K93/L93,0)+_xlfn.IFERROR(N93/O93,0)+_xlfn.IFERROR(Q93/R93,0)+_xlfn.IFERROR(T93/U93,0)+_xlfn.IFERROR(W93/X93,0)*_xlfn.IFERROR(Z93/AA93,0)),0)</f>
        <v>0</v>
      </c>
      <c r="AD93" s="113">
        <f>AVERAGE(E93,W93,T93,H93,K93,N93,Q93,Z93)</f>
        <v>0</v>
      </c>
    </row>
    <row r="94" spans="1:30" ht="12.75">
      <c r="A94" s="17">
        <v>91</v>
      </c>
      <c r="B94" s="17" t="s">
        <v>277</v>
      </c>
      <c r="C94" s="17" t="s">
        <v>127</v>
      </c>
      <c r="D94" s="20"/>
      <c r="E94" s="20"/>
      <c r="F94" s="113"/>
      <c r="G94" s="20"/>
      <c r="H94" s="20"/>
      <c r="I94" s="113"/>
      <c r="J94" s="20"/>
      <c r="K94" s="20"/>
      <c r="L94" s="113"/>
      <c r="M94" s="20" t="s">
        <v>112</v>
      </c>
      <c r="N94" s="20">
        <v>0</v>
      </c>
      <c r="O94" s="113">
        <v>0</v>
      </c>
      <c r="P94" s="20"/>
      <c r="Q94" s="20"/>
      <c r="R94" s="113"/>
      <c r="S94" s="20"/>
      <c r="T94" s="20"/>
      <c r="U94" s="113"/>
      <c r="V94" s="17"/>
      <c r="W94" s="20"/>
      <c r="X94" s="113"/>
      <c r="Y94" s="20" t="s">
        <v>308</v>
      </c>
      <c r="Z94" s="20">
        <v>0</v>
      </c>
      <c r="AA94" s="113">
        <v>0</v>
      </c>
      <c r="AB94" s="20">
        <f>SUM(E94,H94,K94,N94,Q94,T94,W94,Z94)</f>
        <v>0</v>
      </c>
      <c r="AC94" s="113">
        <f>_xlfn.IFERROR(AB94/(_xlfn.IFERROR(E94/F94,0)+_xlfn.IFERROR(H94/I94,0)+_xlfn.IFERROR(K94/L94,0)+_xlfn.IFERROR(N94/O94,0)+_xlfn.IFERROR(Q94/R94,0)+_xlfn.IFERROR(T94/U94,0)+_xlfn.IFERROR(W94/X94,0)*_xlfn.IFERROR(Z94/AA94,0)),0)</f>
        <v>0</v>
      </c>
      <c r="AD94" s="113">
        <f>AVERAGE(E94,W94,T94,H94,K94,N94,Q94,Z94)</f>
        <v>0</v>
      </c>
    </row>
    <row r="95" spans="1:30" ht="12.75">
      <c r="A95" s="17">
        <v>92</v>
      </c>
      <c r="B95" s="17" t="s">
        <v>292</v>
      </c>
      <c r="C95" s="17" t="s">
        <v>291</v>
      </c>
      <c r="D95" s="20"/>
      <c r="E95" s="20"/>
      <c r="F95" s="113"/>
      <c r="G95" s="20"/>
      <c r="H95" s="20"/>
      <c r="I95" s="113"/>
      <c r="J95" s="20"/>
      <c r="K95" s="20"/>
      <c r="L95" s="113"/>
      <c r="M95" s="20"/>
      <c r="N95" s="20"/>
      <c r="O95" s="113"/>
      <c r="P95" s="20"/>
      <c r="Q95" s="20"/>
      <c r="R95" s="113"/>
      <c r="S95" s="20" t="s">
        <v>290</v>
      </c>
      <c r="T95" s="20">
        <v>0</v>
      </c>
      <c r="U95" s="113">
        <v>0</v>
      </c>
      <c r="V95" s="17"/>
      <c r="W95" s="17"/>
      <c r="X95" s="17"/>
      <c r="Y95" s="20"/>
      <c r="Z95" s="20"/>
      <c r="AA95" s="113"/>
      <c r="AB95" s="20">
        <f>SUM(E95,H95,K95,N95,Q95,T95,W95,Z95)</f>
        <v>0</v>
      </c>
      <c r="AC95" s="113">
        <f>_xlfn.IFERROR(AB95/(_xlfn.IFERROR(E95/F95,0)+_xlfn.IFERROR(H95/I95,0)+_xlfn.IFERROR(K95/L95,0)+_xlfn.IFERROR(N95/O95,0)+_xlfn.IFERROR(Q95/R95,0)+_xlfn.IFERROR(T95/U95,0)+_xlfn.IFERROR(W95/X95,0)*_xlfn.IFERROR(Z95/AA95,0)),0)</f>
        <v>0</v>
      </c>
      <c r="AD95" s="113">
        <f>AVERAGE(E95,W95,T95,H95,K95,N95,Q95,Z95)</f>
        <v>0</v>
      </c>
    </row>
    <row r="96" spans="1:30" ht="12.75">
      <c r="A96" s="17">
        <v>93</v>
      </c>
      <c r="B96" s="17" t="s">
        <v>104</v>
      </c>
      <c r="C96" s="17" t="s">
        <v>298</v>
      </c>
      <c r="D96" s="20"/>
      <c r="E96" s="20"/>
      <c r="F96" s="113"/>
      <c r="G96" s="20"/>
      <c r="H96" s="20"/>
      <c r="I96" s="113"/>
      <c r="J96" s="20"/>
      <c r="K96" s="20"/>
      <c r="L96" s="113"/>
      <c r="M96" s="20"/>
      <c r="N96" s="20"/>
      <c r="O96" s="113"/>
      <c r="P96" s="20"/>
      <c r="Q96" s="20"/>
      <c r="R96" s="113"/>
      <c r="S96" s="20" t="s">
        <v>296</v>
      </c>
      <c r="T96" s="20">
        <v>0</v>
      </c>
      <c r="U96" s="113">
        <v>0</v>
      </c>
      <c r="V96" s="20" t="s">
        <v>96</v>
      </c>
      <c r="W96" s="20">
        <v>0</v>
      </c>
      <c r="X96" s="113">
        <f>+W96/6</f>
        <v>0</v>
      </c>
      <c r="Y96" s="20"/>
      <c r="Z96" s="20"/>
      <c r="AA96" s="113"/>
      <c r="AB96" s="20">
        <f>SUM(E96,H96,K96,N96,Q96,T96,W96,Z96)</f>
        <v>0</v>
      </c>
      <c r="AC96" s="113">
        <f>_xlfn.IFERROR(AB96/(_xlfn.IFERROR(E96/F96,0)+_xlfn.IFERROR(H96/I96,0)+_xlfn.IFERROR(K96/L96,0)+_xlfn.IFERROR(N96/O96,0)+_xlfn.IFERROR(Q96/R96,0)+_xlfn.IFERROR(T96/U96,0)+_xlfn.IFERROR(W96/X96,0)*_xlfn.IFERROR(Z96/AA96,0)),0)</f>
        <v>0</v>
      </c>
      <c r="AD96" s="113">
        <f>AVERAGE(E96,W96,T96,H96,K96,N96,Q96,Z96)</f>
        <v>0</v>
      </c>
    </row>
    <row r="97" spans="1:30" ht="12.75">
      <c r="A97" s="17">
        <v>94</v>
      </c>
      <c r="B97" s="17" t="s">
        <v>246</v>
      </c>
      <c r="C97" s="17" t="s">
        <v>247</v>
      </c>
      <c r="D97" s="20"/>
      <c r="E97" s="20"/>
      <c r="F97" s="113"/>
      <c r="G97" s="20"/>
      <c r="H97" s="20"/>
      <c r="I97" s="113"/>
      <c r="J97" s="20" t="s">
        <v>209</v>
      </c>
      <c r="K97" s="20">
        <v>0</v>
      </c>
      <c r="L97" s="113">
        <v>0</v>
      </c>
      <c r="M97" s="20"/>
      <c r="N97" s="20"/>
      <c r="O97" s="113"/>
      <c r="P97" s="20"/>
      <c r="Q97" s="20"/>
      <c r="R97" s="113"/>
      <c r="S97" s="20"/>
      <c r="T97" s="20"/>
      <c r="U97" s="113"/>
      <c r="V97" s="17"/>
      <c r="W97" s="17"/>
      <c r="X97" s="17"/>
      <c r="Y97" s="20"/>
      <c r="Z97" s="20"/>
      <c r="AA97" s="113"/>
      <c r="AB97" s="20">
        <f>SUM(E97,H97,K97,N97,Q97,T97,W97,Z97)</f>
        <v>0</v>
      </c>
      <c r="AC97" s="113">
        <f>_xlfn.IFERROR(AB97/(_xlfn.IFERROR(E97/F97,0)+_xlfn.IFERROR(H97/I97,0)+_xlfn.IFERROR(K97/L97,0)+_xlfn.IFERROR(N97/O97,0)+_xlfn.IFERROR(Q97/R97,0)+_xlfn.IFERROR(T97/U97,0)+_xlfn.IFERROR(W97/X97,0)*_xlfn.IFERROR(Z97/AA97,0)),0)</f>
        <v>0</v>
      </c>
      <c r="AD97" s="113">
        <f>AVERAGE(E97,W97,T97,H97,K97,N97,Q97,Z97)</f>
        <v>0</v>
      </c>
    </row>
    <row r="98" spans="1:30" ht="12.75">
      <c r="A98" s="17">
        <v>95</v>
      </c>
      <c r="B98" s="17" t="s">
        <v>248</v>
      </c>
      <c r="C98" s="17" t="s">
        <v>247</v>
      </c>
      <c r="D98" s="20"/>
      <c r="E98" s="20"/>
      <c r="F98" s="113"/>
      <c r="G98" s="20"/>
      <c r="H98" s="20"/>
      <c r="I98" s="113"/>
      <c r="J98" s="20" t="s">
        <v>209</v>
      </c>
      <c r="K98" s="20">
        <v>0</v>
      </c>
      <c r="L98" s="113">
        <v>0</v>
      </c>
      <c r="M98" s="20"/>
      <c r="N98" s="20"/>
      <c r="O98" s="113"/>
      <c r="P98" s="20"/>
      <c r="Q98" s="20"/>
      <c r="R98" s="113"/>
      <c r="S98" s="20"/>
      <c r="T98" s="20"/>
      <c r="U98" s="113"/>
      <c r="V98" s="17"/>
      <c r="W98" s="17"/>
      <c r="X98" s="17"/>
      <c r="Y98" s="20"/>
      <c r="Z98" s="20"/>
      <c r="AA98" s="113"/>
      <c r="AB98" s="20">
        <f>SUM(E98,H98,K98,N98,Q98,T98,W98,Z98)</f>
        <v>0</v>
      </c>
      <c r="AC98" s="113">
        <f>_xlfn.IFERROR(AB98/(_xlfn.IFERROR(E98/F98,0)+_xlfn.IFERROR(H98/I98,0)+_xlfn.IFERROR(K98/L98,0)+_xlfn.IFERROR(N98/O98,0)+_xlfn.IFERROR(Q98/R98,0)+_xlfn.IFERROR(T98/U98,0)+_xlfn.IFERROR(W98/X98,0)*_xlfn.IFERROR(Z98/AA98,0)),0)</f>
        <v>0</v>
      </c>
      <c r="AD98" s="113">
        <f>AVERAGE(E98,W98,T98,H98,K98,N98,Q98,Z98)</f>
        <v>0</v>
      </c>
    </row>
    <row r="99" spans="1:30" ht="12.75">
      <c r="A99" s="17">
        <v>96</v>
      </c>
      <c r="B99" s="17" t="s">
        <v>239</v>
      </c>
      <c r="C99" s="17" t="s">
        <v>97</v>
      </c>
      <c r="D99" s="20"/>
      <c r="E99" s="20"/>
      <c r="F99" s="113"/>
      <c r="G99" s="20"/>
      <c r="H99" s="20"/>
      <c r="I99" s="113"/>
      <c r="J99" s="20" t="s">
        <v>205</v>
      </c>
      <c r="K99" s="20">
        <v>0</v>
      </c>
      <c r="L99" s="113">
        <v>0</v>
      </c>
      <c r="M99" s="20"/>
      <c r="N99" s="20"/>
      <c r="O99" s="113"/>
      <c r="P99" s="20"/>
      <c r="Q99" s="20"/>
      <c r="R99" s="113"/>
      <c r="S99" s="20"/>
      <c r="T99" s="20"/>
      <c r="U99" s="113"/>
      <c r="V99" s="17"/>
      <c r="W99" s="17"/>
      <c r="X99" s="17"/>
      <c r="Y99" s="20"/>
      <c r="Z99" s="20"/>
      <c r="AA99" s="113"/>
      <c r="AB99" s="20">
        <f>SUM(E99,H99,K99,N99,Q99,T99,W99,Z99)</f>
        <v>0</v>
      </c>
      <c r="AC99" s="113">
        <f>_xlfn.IFERROR(AB99/(_xlfn.IFERROR(E99/F99,0)+_xlfn.IFERROR(H99/I99,0)+_xlfn.IFERROR(K99/L99,0)+_xlfn.IFERROR(N99/O99,0)+_xlfn.IFERROR(Q99/R99,0)+_xlfn.IFERROR(T99/U99,0)+_xlfn.IFERROR(W99/X99,0)*_xlfn.IFERROR(Z99/AA99,0)),0)</f>
        <v>0</v>
      </c>
      <c r="AD99" s="113">
        <f>AVERAGE(E99,W99,T99,H99,K99,N99,Q99,Z99)</f>
        <v>0</v>
      </c>
    </row>
    <row r="100" spans="1:30" ht="12.75">
      <c r="A100" s="17">
        <v>97</v>
      </c>
      <c r="B100" s="17" t="s">
        <v>317</v>
      </c>
      <c r="C100" s="17" t="s">
        <v>318</v>
      </c>
      <c r="D100" s="20"/>
      <c r="E100" s="20"/>
      <c r="F100" s="113"/>
      <c r="G100" s="20"/>
      <c r="H100" s="20"/>
      <c r="I100" s="113"/>
      <c r="J100" s="20"/>
      <c r="K100" s="20"/>
      <c r="L100" s="113"/>
      <c r="M100" s="20"/>
      <c r="N100" s="20"/>
      <c r="O100" s="113"/>
      <c r="P100" s="20"/>
      <c r="Q100" s="20"/>
      <c r="R100" s="113"/>
      <c r="S100" s="20"/>
      <c r="T100" s="20"/>
      <c r="U100" s="113"/>
      <c r="V100" s="20"/>
      <c r="W100" s="20"/>
      <c r="X100" s="113"/>
      <c r="Y100" s="20" t="s">
        <v>311</v>
      </c>
      <c r="Z100" s="20">
        <v>0</v>
      </c>
      <c r="AA100" s="113">
        <v>0</v>
      </c>
      <c r="AB100" s="20">
        <f>SUM(E100,H100,K100,N100,Q100,T100,W100,Z100)</f>
        <v>0</v>
      </c>
      <c r="AC100" s="113">
        <f>_xlfn.IFERROR(AB100/(_xlfn.IFERROR(E100/F100,0)+_xlfn.IFERROR(H100/I100,0)+_xlfn.IFERROR(K100/L100,0)+_xlfn.IFERROR(N100/O100,0)+_xlfn.IFERROR(Q100/R100,0)+_xlfn.IFERROR(T100/U100,0)+_xlfn.IFERROR(W100/X100,0)*_xlfn.IFERROR(Z100/AA100,0)),0)</f>
        <v>0</v>
      </c>
      <c r="AD100" s="113">
        <f>AVERAGE(E100,W100,T100,H100,K100,N100,Q100,Z100)</f>
        <v>0</v>
      </c>
    </row>
    <row r="101" spans="1:30" ht="12.75">
      <c r="A101" s="17">
        <v>98</v>
      </c>
      <c r="B101" s="17" t="s">
        <v>286</v>
      </c>
      <c r="C101" s="17" t="s">
        <v>287</v>
      </c>
      <c r="D101" s="20"/>
      <c r="E101" s="20"/>
      <c r="F101" s="113"/>
      <c r="G101" s="20"/>
      <c r="H101" s="20"/>
      <c r="I101" s="113"/>
      <c r="J101" s="20"/>
      <c r="K101" s="20"/>
      <c r="L101" s="113"/>
      <c r="M101" s="20"/>
      <c r="N101" s="20"/>
      <c r="O101" s="113"/>
      <c r="P101" s="20" t="s">
        <v>96</v>
      </c>
      <c r="Q101" s="20">
        <v>0</v>
      </c>
      <c r="R101" s="113">
        <v>0</v>
      </c>
      <c r="S101" s="20" t="s">
        <v>96</v>
      </c>
      <c r="T101" s="20">
        <v>0</v>
      </c>
      <c r="U101" s="113">
        <v>0</v>
      </c>
      <c r="V101" s="20" t="s">
        <v>95</v>
      </c>
      <c r="W101" s="20">
        <v>0</v>
      </c>
      <c r="X101" s="113">
        <f>+W101/6</f>
        <v>0</v>
      </c>
      <c r="Y101" s="20"/>
      <c r="Z101" s="20"/>
      <c r="AA101" s="113"/>
      <c r="AB101" s="20">
        <f>SUM(E101,H101,K101,N101,Q101,T101,W101,Z101)</f>
        <v>0</v>
      </c>
      <c r="AC101" s="113">
        <f>_xlfn.IFERROR(AB101/(_xlfn.IFERROR(E101/F101,0)+_xlfn.IFERROR(H101/I101,0)+_xlfn.IFERROR(K101/L101,0)+_xlfn.IFERROR(N101/O101,0)+_xlfn.IFERROR(Q101/R101,0)+_xlfn.IFERROR(T101/U101,0)+_xlfn.IFERROR(W101/X101,0)*_xlfn.IFERROR(Z101/AA101,0)),0)</f>
        <v>0</v>
      </c>
      <c r="AD101" s="113">
        <f>AVERAGE(E101,W101,T101,H101,K101,N101,Q101,Z101)</f>
        <v>0</v>
      </c>
    </row>
    <row r="102" spans="16:30" ht="12.75">
      <c r="P102" s="2"/>
      <c r="R102" s="12"/>
      <c r="S102" s="2"/>
      <c r="U102" s="12"/>
      <c r="AB102" s="15"/>
      <c r="AC102" s="92"/>
      <c r="AD102" s="92"/>
    </row>
    <row r="104" spans="2:13" ht="12.75">
      <c r="B104" s="16" t="s">
        <v>80</v>
      </c>
      <c r="C104" s="139" t="s">
        <v>148</v>
      </c>
      <c r="D104" s="140"/>
      <c r="E104" s="140"/>
      <c r="F104" s="140"/>
      <c r="G104" s="140"/>
      <c r="H104" s="140"/>
      <c r="I104" s="140"/>
      <c r="J104" s="140"/>
      <c r="K104" s="140"/>
      <c r="L104" s="140"/>
      <c r="M104" s="141"/>
    </row>
    <row r="105" spans="2:13" ht="12.75">
      <c r="B105" s="16" t="s">
        <v>75</v>
      </c>
      <c r="C105" s="139" t="s">
        <v>149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1"/>
    </row>
    <row r="106" spans="2:13" ht="12.75">
      <c r="B106" s="16" t="s">
        <v>147</v>
      </c>
      <c r="C106" s="139" t="s">
        <v>150</v>
      </c>
      <c r="D106" s="140"/>
      <c r="E106" s="140"/>
      <c r="F106" s="140"/>
      <c r="G106" s="140"/>
      <c r="H106" s="140"/>
      <c r="I106" s="140"/>
      <c r="J106" s="140"/>
      <c r="K106" s="140"/>
      <c r="L106" s="140"/>
      <c r="M106" s="141"/>
    </row>
  </sheetData>
  <sheetProtection selectLockedCells="1" selectUnlockedCells="1"/>
  <mergeCells count="16">
    <mergeCell ref="J2:L2"/>
    <mergeCell ref="M2:O2"/>
    <mergeCell ref="P2:R2"/>
    <mergeCell ref="S2:U2"/>
    <mergeCell ref="V2:X2"/>
    <mergeCell ref="Y2:AA2"/>
    <mergeCell ref="AB2:AC2"/>
    <mergeCell ref="C104:M104"/>
    <mergeCell ref="C105:M105"/>
    <mergeCell ref="C106:M106"/>
    <mergeCell ref="A1:A3"/>
    <mergeCell ref="B1:B3"/>
    <mergeCell ref="C1:C3"/>
    <mergeCell ref="D2:F2"/>
    <mergeCell ref="G2:I2"/>
    <mergeCell ref="D1:AA1"/>
  </mergeCells>
  <printOptions/>
  <pageMargins left="0.7875" right="0.7875" top="0.7875" bottom="0.7875" header="0.5118055555555555" footer="0.5118055555555555"/>
  <pageSetup horizontalDpi="300" verticalDpi="300" orientation="portrait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0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11.57421875" defaultRowHeight="12.75"/>
  <cols>
    <col min="1" max="1" width="3.7109375" style="0" customWidth="1"/>
    <col min="2" max="2" width="11.00390625" style="0" customWidth="1"/>
    <col min="3" max="3" width="14.28125" style="0" customWidth="1"/>
    <col min="4" max="4" width="5.140625" style="2" bestFit="1" customWidth="1"/>
    <col min="5" max="5" width="5.140625" style="0" bestFit="1" customWidth="1"/>
    <col min="6" max="6" width="5.57421875" style="0" bestFit="1" customWidth="1"/>
    <col min="7" max="7" width="4.8515625" style="2" bestFit="1" customWidth="1"/>
    <col min="8" max="8" width="5.140625" style="0" bestFit="1" customWidth="1"/>
    <col min="9" max="9" width="5.57421875" style="0" bestFit="1" customWidth="1"/>
    <col min="10" max="11" width="5.140625" style="0" bestFit="1" customWidth="1"/>
    <col min="12" max="12" width="5.57421875" style="0" bestFit="1" customWidth="1"/>
    <col min="13" max="14" width="5.140625" style="0" bestFit="1" customWidth="1"/>
    <col min="15" max="15" width="5.57421875" style="0" bestFit="1" customWidth="1"/>
    <col min="16" max="17" width="5.140625" style="0" bestFit="1" customWidth="1"/>
    <col min="18" max="18" width="5.57421875" style="0" bestFit="1" customWidth="1"/>
    <col min="19" max="19" width="4.8515625" style="0" bestFit="1" customWidth="1"/>
    <col min="20" max="20" width="5.140625" style="0" bestFit="1" customWidth="1"/>
    <col min="21" max="21" width="5.57421875" style="0" bestFit="1" customWidth="1"/>
    <col min="22" max="23" width="5.140625" style="0" bestFit="1" customWidth="1"/>
    <col min="24" max="24" width="5.57421875" style="0" bestFit="1" customWidth="1"/>
    <col min="25" max="26" width="5.140625" style="0" bestFit="1" customWidth="1"/>
    <col min="27" max="27" width="5.57421875" style="0" bestFit="1" customWidth="1"/>
    <col min="28" max="28" width="6.28125" style="0" bestFit="1" customWidth="1"/>
    <col min="29" max="29" width="5.57421875" style="0" bestFit="1" customWidth="1"/>
    <col min="30" max="30" width="6.140625" style="0" bestFit="1" customWidth="1"/>
    <col min="31" max="31" width="20.28125" style="0" customWidth="1"/>
  </cols>
  <sheetData>
    <row r="1" spans="1:30" ht="12.75" customHeight="1">
      <c r="A1" s="152" t="s">
        <v>0</v>
      </c>
      <c r="B1" s="152" t="s">
        <v>71</v>
      </c>
      <c r="C1" s="152" t="s">
        <v>72</v>
      </c>
      <c r="D1" s="157" t="s">
        <v>151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  <c r="AB1" s="16" t="s">
        <v>152</v>
      </c>
      <c r="AC1" s="16" t="s">
        <v>75</v>
      </c>
      <c r="AD1" s="16" t="s">
        <v>50</v>
      </c>
    </row>
    <row r="2" spans="1:30" ht="75" customHeight="1">
      <c r="A2" s="152"/>
      <c r="B2" s="152"/>
      <c r="C2" s="152"/>
      <c r="D2" s="143" t="s">
        <v>4</v>
      </c>
      <c r="E2" s="143"/>
      <c r="F2" s="143"/>
      <c r="G2" s="143" t="s">
        <v>5</v>
      </c>
      <c r="H2" s="143"/>
      <c r="I2" s="143"/>
      <c r="J2" s="142" t="s">
        <v>6</v>
      </c>
      <c r="K2" s="142"/>
      <c r="L2" s="142"/>
      <c r="M2" s="143" t="s">
        <v>7</v>
      </c>
      <c r="N2" s="143"/>
      <c r="O2" s="143"/>
      <c r="P2" s="142" t="s">
        <v>8</v>
      </c>
      <c r="Q2" s="142"/>
      <c r="R2" s="142"/>
      <c r="S2" s="142" t="s">
        <v>9</v>
      </c>
      <c r="T2" s="142"/>
      <c r="U2" s="142"/>
      <c r="V2" s="143" t="s">
        <v>10</v>
      </c>
      <c r="W2" s="143"/>
      <c r="X2" s="143"/>
      <c r="Y2" s="142" t="s">
        <v>11</v>
      </c>
      <c r="Z2" s="142"/>
      <c r="AA2" s="142"/>
      <c r="AB2" s="146" t="s">
        <v>12</v>
      </c>
      <c r="AC2" s="146"/>
      <c r="AD2" s="19" t="s">
        <v>77</v>
      </c>
    </row>
    <row r="3" spans="1:30" ht="12.75">
      <c r="A3" s="152"/>
      <c r="B3" s="152"/>
      <c r="C3" s="152"/>
      <c r="D3" s="111" t="s">
        <v>79</v>
      </c>
      <c r="E3" s="110" t="s">
        <v>80</v>
      </c>
      <c r="F3" s="110" t="s">
        <v>75</v>
      </c>
      <c r="G3" s="111" t="s">
        <v>79</v>
      </c>
      <c r="H3" s="110" t="s">
        <v>80</v>
      </c>
      <c r="I3" s="110" t="s">
        <v>75</v>
      </c>
      <c r="J3" s="112" t="s">
        <v>79</v>
      </c>
      <c r="K3" s="108" t="s">
        <v>80</v>
      </c>
      <c r="L3" s="108" t="s">
        <v>75</v>
      </c>
      <c r="M3" s="111" t="s">
        <v>79</v>
      </c>
      <c r="N3" s="110" t="s">
        <v>80</v>
      </c>
      <c r="O3" s="110" t="s">
        <v>75</v>
      </c>
      <c r="P3" s="112" t="s">
        <v>79</v>
      </c>
      <c r="Q3" s="108" t="s">
        <v>80</v>
      </c>
      <c r="R3" s="108" t="s">
        <v>75</v>
      </c>
      <c r="S3" s="112" t="s">
        <v>79</v>
      </c>
      <c r="T3" s="108" t="s">
        <v>80</v>
      </c>
      <c r="U3" s="108" t="s">
        <v>75</v>
      </c>
      <c r="V3" s="111" t="s">
        <v>79</v>
      </c>
      <c r="W3" s="110" t="s">
        <v>80</v>
      </c>
      <c r="X3" s="110" t="s">
        <v>75</v>
      </c>
      <c r="Y3" s="112" t="s">
        <v>79</v>
      </c>
      <c r="Z3" s="108" t="s">
        <v>80</v>
      </c>
      <c r="AA3" s="108" t="s">
        <v>75</v>
      </c>
      <c r="AB3" s="16" t="s">
        <v>80</v>
      </c>
      <c r="AC3" s="16" t="s">
        <v>75</v>
      </c>
      <c r="AD3" s="115" t="s">
        <v>153</v>
      </c>
    </row>
    <row r="4" spans="1:36" ht="12.75">
      <c r="A4" s="17">
        <v>1</v>
      </c>
      <c r="B4" s="17" t="s">
        <v>89</v>
      </c>
      <c r="C4" s="17" t="s">
        <v>90</v>
      </c>
      <c r="D4" s="20" t="s">
        <v>88</v>
      </c>
      <c r="E4" s="20">
        <v>3</v>
      </c>
      <c r="F4" s="113">
        <v>0.375</v>
      </c>
      <c r="G4" s="20" t="s">
        <v>88</v>
      </c>
      <c r="H4" s="20">
        <v>3</v>
      </c>
      <c r="I4" s="113">
        <v>0.375</v>
      </c>
      <c r="J4" s="20" t="s">
        <v>88</v>
      </c>
      <c r="K4" s="20">
        <v>2</v>
      </c>
      <c r="L4" s="113">
        <v>0.25</v>
      </c>
      <c r="M4" s="20" t="s">
        <v>88</v>
      </c>
      <c r="N4" s="20">
        <v>3</v>
      </c>
      <c r="O4" s="113">
        <v>0.75</v>
      </c>
      <c r="P4" s="20" t="s">
        <v>88</v>
      </c>
      <c r="Q4" s="20">
        <v>2</v>
      </c>
      <c r="R4" s="113">
        <v>0.5</v>
      </c>
      <c r="S4" s="20" t="s">
        <v>88</v>
      </c>
      <c r="T4" s="20">
        <v>7</v>
      </c>
      <c r="U4" s="113">
        <v>0.875</v>
      </c>
      <c r="V4" s="20" t="s">
        <v>88</v>
      </c>
      <c r="W4" s="20">
        <v>5</v>
      </c>
      <c r="X4" s="113">
        <v>0.8333333333333334</v>
      </c>
      <c r="Y4" s="20" t="s">
        <v>88</v>
      </c>
      <c r="Z4" s="20">
        <v>3</v>
      </c>
      <c r="AA4" s="113">
        <v>0.42857142857142855</v>
      </c>
      <c r="AB4" s="20">
        <v>28</v>
      </c>
      <c r="AC4" s="113">
        <v>0.5283018867924528</v>
      </c>
      <c r="AD4" s="113">
        <f>AVERAGE(E4,W4,H4,K4,N4,Q4,T4,Z4)</f>
        <v>3.5</v>
      </c>
      <c r="AJ4" s="13"/>
    </row>
    <row r="5" spans="1:36" ht="12.75">
      <c r="A5" s="17">
        <v>2</v>
      </c>
      <c r="B5" s="17" t="s">
        <v>176</v>
      </c>
      <c r="C5" s="17" t="s">
        <v>177</v>
      </c>
      <c r="D5" s="20" t="s">
        <v>112</v>
      </c>
      <c r="E5" s="20">
        <v>0</v>
      </c>
      <c r="F5" s="113">
        <v>0</v>
      </c>
      <c r="G5" s="20" t="s">
        <v>112</v>
      </c>
      <c r="H5" s="20">
        <v>0</v>
      </c>
      <c r="I5" s="113">
        <v>0</v>
      </c>
      <c r="J5" s="20"/>
      <c r="K5" s="20"/>
      <c r="L5" s="113"/>
      <c r="M5" s="20" t="s">
        <v>112</v>
      </c>
      <c r="N5" s="20">
        <v>3</v>
      </c>
      <c r="O5" s="113">
        <v>0.42857142857142855</v>
      </c>
      <c r="P5" s="20" t="s">
        <v>112</v>
      </c>
      <c r="Q5" s="20">
        <v>3</v>
      </c>
      <c r="R5" s="113">
        <v>0.375</v>
      </c>
      <c r="S5" s="20" t="s">
        <v>112</v>
      </c>
      <c r="T5" s="20">
        <v>5</v>
      </c>
      <c r="U5" s="113">
        <v>1.25</v>
      </c>
      <c r="V5" s="20" t="s">
        <v>112</v>
      </c>
      <c r="W5" s="20">
        <v>5</v>
      </c>
      <c r="X5" s="113">
        <v>0.8333333333333334</v>
      </c>
      <c r="Y5" s="20" t="s">
        <v>112</v>
      </c>
      <c r="Z5" s="20">
        <v>3</v>
      </c>
      <c r="AA5" s="113">
        <v>0.75</v>
      </c>
      <c r="AB5" s="20">
        <v>19</v>
      </c>
      <c r="AC5" s="113">
        <v>0.4634146341463415</v>
      </c>
      <c r="AD5" s="113">
        <f>AVERAGE(E5,W5,H5,K5,N5,Q5,T5,Z5)</f>
        <v>2.7142857142857144</v>
      </c>
      <c r="AJ5" s="13"/>
    </row>
    <row r="6" spans="1:36" ht="12.75">
      <c r="A6" s="17">
        <v>3</v>
      </c>
      <c r="B6" s="17" t="s">
        <v>194</v>
      </c>
      <c r="C6" s="17" t="s">
        <v>195</v>
      </c>
      <c r="D6" s="20"/>
      <c r="E6" s="20"/>
      <c r="F6" s="113"/>
      <c r="G6" s="20" t="s">
        <v>85</v>
      </c>
      <c r="H6" s="20">
        <v>0</v>
      </c>
      <c r="I6" s="113">
        <v>0</v>
      </c>
      <c r="J6" s="20" t="s">
        <v>85</v>
      </c>
      <c r="K6" s="20">
        <v>6</v>
      </c>
      <c r="L6" s="113">
        <v>0.75</v>
      </c>
      <c r="M6" s="20" t="s">
        <v>85</v>
      </c>
      <c r="N6" s="20">
        <v>1</v>
      </c>
      <c r="O6" s="113">
        <v>0.3333333333333333</v>
      </c>
      <c r="P6" s="20" t="s">
        <v>85</v>
      </c>
      <c r="Q6" s="20">
        <v>4</v>
      </c>
      <c r="R6" s="113">
        <v>0.4444444444444444</v>
      </c>
      <c r="S6" s="20" t="s">
        <v>85</v>
      </c>
      <c r="T6" s="20">
        <v>0</v>
      </c>
      <c r="U6" s="113">
        <v>0</v>
      </c>
      <c r="V6" s="20" t="s">
        <v>85</v>
      </c>
      <c r="W6" s="20">
        <v>6</v>
      </c>
      <c r="X6" s="113">
        <v>1</v>
      </c>
      <c r="Y6" s="17"/>
      <c r="Z6" s="20"/>
      <c r="AA6" s="113"/>
      <c r="AB6" s="20">
        <v>17</v>
      </c>
      <c r="AC6" s="113">
        <v>0.4473684210526316</v>
      </c>
      <c r="AD6" s="113">
        <f>AVERAGE(E6,W6,H6,K6,N6,Q6,T6,Z6)</f>
        <v>2.8333333333333335</v>
      </c>
      <c r="AJ6" s="13"/>
    </row>
    <row r="7" spans="1:36" ht="12.75">
      <c r="A7" s="17">
        <v>4</v>
      </c>
      <c r="B7" s="17" t="s">
        <v>101</v>
      </c>
      <c r="C7" s="17" t="s">
        <v>102</v>
      </c>
      <c r="D7" s="20" t="s">
        <v>103</v>
      </c>
      <c r="E7" s="20">
        <v>1</v>
      </c>
      <c r="F7" s="113">
        <v>0.25</v>
      </c>
      <c r="G7" s="20" t="s">
        <v>103</v>
      </c>
      <c r="H7" s="20">
        <v>3</v>
      </c>
      <c r="I7" s="113">
        <v>0.75</v>
      </c>
      <c r="J7" s="20"/>
      <c r="K7" s="20"/>
      <c r="L7" s="113"/>
      <c r="M7" s="20" t="s">
        <v>103</v>
      </c>
      <c r="N7" s="20">
        <v>3</v>
      </c>
      <c r="O7" s="113">
        <v>0.75</v>
      </c>
      <c r="P7" s="20" t="s">
        <v>103</v>
      </c>
      <c r="Q7" s="20">
        <v>1</v>
      </c>
      <c r="R7" s="113">
        <v>0.25</v>
      </c>
      <c r="S7" s="20" t="s">
        <v>103</v>
      </c>
      <c r="T7" s="20">
        <v>8</v>
      </c>
      <c r="U7" s="113">
        <v>1</v>
      </c>
      <c r="V7" s="20" t="s">
        <v>103</v>
      </c>
      <c r="W7" s="20">
        <v>0</v>
      </c>
      <c r="X7" s="113">
        <v>0</v>
      </c>
      <c r="Y7" s="17"/>
      <c r="Z7" s="20"/>
      <c r="AA7" s="113"/>
      <c r="AB7" s="20">
        <v>16</v>
      </c>
      <c r="AC7" s="113">
        <v>0.6666666666666666</v>
      </c>
      <c r="AD7" s="113">
        <f>AVERAGE(E7,W7,H7,K7,N7,Q7,T7,Z7)</f>
        <v>2.6666666666666665</v>
      </c>
      <c r="AJ7" s="13"/>
    </row>
    <row r="8" spans="1:36" ht="12.75">
      <c r="A8" s="17">
        <v>5</v>
      </c>
      <c r="B8" s="17" t="s">
        <v>120</v>
      </c>
      <c r="C8" s="17" t="s">
        <v>121</v>
      </c>
      <c r="D8" s="20" t="s">
        <v>108</v>
      </c>
      <c r="E8" s="20">
        <v>1</v>
      </c>
      <c r="F8" s="113">
        <v>0.25</v>
      </c>
      <c r="G8" s="20" t="s">
        <v>108</v>
      </c>
      <c r="H8" s="20">
        <v>3</v>
      </c>
      <c r="I8" s="113">
        <v>0.75</v>
      </c>
      <c r="J8" s="20"/>
      <c r="K8" s="20"/>
      <c r="L8" s="113"/>
      <c r="M8" s="20"/>
      <c r="N8" s="20"/>
      <c r="O8" s="113"/>
      <c r="P8" s="20" t="s">
        <v>108</v>
      </c>
      <c r="Q8" s="20">
        <v>4</v>
      </c>
      <c r="R8" s="113">
        <v>0.8</v>
      </c>
      <c r="S8" s="20" t="s">
        <v>108</v>
      </c>
      <c r="T8" s="20">
        <v>4</v>
      </c>
      <c r="U8" s="113">
        <v>0.5</v>
      </c>
      <c r="V8" s="17"/>
      <c r="W8" s="20"/>
      <c r="X8" s="113"/>
      <c r="Y8" s="17"/>
      <c r="Z8" s="20"/>
      <c r="AA8" s="113"/>
      <c r="AB8" s="20">
        <v>12</v>
      </c>
      <c r="AC8" s="113">
        <v>0.5714285714285714</v>
      </c>
      <c r="AD8" s="113">
        <f>AVERAGE(E8,W8,H8,K8,N8,Q8,T8,Z8)</f>
        <v>3</v>
      </c>
      <c r="AJ8" s="13"/>
    </row>
    <row r="9" spans="1:36" ht="12.75">
      <c r="A9" s="17">
        <v>6</v>
      </c>
      <c r="B9" s="17" t="s">
        <v>104</v>
      </c>
      <c r="C9" s="17" t="s">
        <v>105</v>
      </c>
      <c r="D9" s="20" t="s">
        <v>95</v>
      </c>
      <c r="E9" s="20">
        <v>2</v>
      </c>
      <c r="F9" s="113">
        <v>0.5</v>
      </c>
      <c r="G9" s="20" t="s">
        <v>95</v>
      </c>
      <c r="H9" s="20">
        <v>1</v>
      </c>
      <c r="I9" s="113">
        <v>0.25</v>
      </c>
      <c r="J9" s="20"/>
      <c r="K9" s="20"/>
      <c r="L9" s="113"/>
      <c r="M9" s="20"/>
      <c r="N9" s="20"/>
      <c r="O9" s="113"/>
      <c r="P9" s="20" t="s">
        <v>95</v>
      </c>
      <c r="Q9" s="20">
        <v>4</v>
      </c>
      <c r="R9" s="113">
        <v>0.5</v>
      </c>
      <c r="S9" s="20" t="s">
        <v>95</v>
      </c>
      <c r="T9" s="20">
        <v>0</v>
      </c>
      <c r="U9" s="113">
        <v>0</v>
      </c>
      <c r="V9" s="20" t="s">
        <v>95</v>
      </c>
      <c r="W9" s="20">
        <v>3</v>
      </c>
      <c r="X9" s="113">
        <v>0.5</v>
      </c>
      <c r="Y9" s="20" t="s">
        <v>95</v>
      </c>
      <c r="Z9" s="20">
        <v>2</v>
      </c>
      <c r="AA9" s="113">
        <v>0.2857142857142857</v>
      </c>
      <c r="AB9" s="20">
        <v>12</v>
      </c>
      <c r="AC9" s="113">
        <v>0.36363636363636365</v>
      </c>
      <c r="AD9" s="113">
        <f>AVERAGE(E9,W9,H9,K9,N9,Q9,T9,Z9)</f>
        <v>2</v>
      </c>
      <c r="AJ9" s="13"/>
    </row>
    <row r="10" spans="1:36" ht="12.75">
      <c r="A10" s="17">
        <v>7</v>
      </c>
      <c r="B10" s="17" t="s">
        <v>130</v>
      </c>
      <c r="C10" s="17" t="s">
        <v>118</v>
      </c>
      <c r="D10" s="20" t="s">
        <v>169</v>
      </c>
      <c r="E10" s="20">
        <v>0</v>
      </c>
      <c r="F10" s="113">
        <v>0</v>
      </c>
      <c r="G10" s="20" t="s">
        <v>169</v>
      </c>
      <c r="H10" s="20">
        <v>5</v>
      </c>
      <c r="I10" s="113">
        <v>0.625</v>
      </c>
      <c r="J10" s="20" t="s">
        <v>169</v>
      </c>
      <c r="K10" s="20">
        <v>2</v>
      </c>
      <c r="L10" s="113">
        <v>0.25</v>
      </c>
      <c r="M10" s="20" t="s">
        <v>169</v>
      </c>
      <c r="N10" s="20">
        <v>2</v>
      </c>
      <c r="O10" s="113">
        <v>0.4</v>
      </c>
      <c r="P10" s="20" t="s">
        <v>169</v>
      </c>
      <c r="Q10" s="20">
        <v>1</v>
      </c>
      <c r="R10" s="113">
        <v>0.1111111111111111</v>
      </c>
      <c r="S10" s="20"/>
      <c r="T10" s="20"/>
      <c r="U10" s="113"/>
      <c r="V10" s="17"/>
      <c r="W10" s="20"/>
      <c r="X10" s="113"/>
      <c r="Y10" s="17"/>
      <c r="Z10" s="20"/>
      <c r="AA10" s="113"/>
      <c r="AB10" s="20">
        <v>10</v>
      </c>
      <c r="AC10" s="113">
        <v>0.29411764705882354</v>
      </c>
      <c r="AD10" s="113">
        <f>AVERAGE(E10,W10,H10,K10,N10,Q10,T10,Z10)</f>
        <v>2</v>
      </c>
      <c r="AJ10" s="13"/>
    </row>
    <row r="11" spans="1:36" ht="12.75">
      <c r="A11" s="17">
        <v>8</v>
      </c>
      <c r="B11" s="17" t="s">
        <v>113</v>
      </c>
      <c r="C11" s="17" t="s">
        <v>114</v>
      </c>
      <c r="D11" s="20" t="s">
        <v>96</v>
      </c>
      <c r="E11" s="20">
        <v>1</v>
      </c>
      <c r="F11" s="113">
        <v>0.125</v>
      </c>
      <c r="G11" s="20" t="s">
        <v>96</v>
      </c>
      <c r="H11" s="20">
        <v>1</v>
      </c>
      <c r="I11" s="113">
        <v>0.25</v>
      </c>
      <c r="J11" s="20" t="s">
        <v>96</v>
      </c>
      <c r="K11" s="20">
        <v>0</v>
      </c>
      <c r="L11" s="113">
        <v>0</v>
      </c>
      <c r="M11" s="20" t="s">
        <v>96</v>
      </c>
      <c r="N11" s="20">
        <v>1</v>
      </c>
      <c r="O11" s="113">
        <v>0.16666666666666666</v>
      </c>
      <c r="P11" s="20" t="s">
        <v>96</v>
      </c>
      <c r="Q11" s="20">
        <v>1</v>
      </c>
      <c r="R11" s="113">
        <v>0.2</v>
      </c>
      <c r="S11" s="20" t="s">
        <v>96</v>
      </c>
      <c r="T11" s="20">
        <v>4</v>
      </c>
      <c r="U11" s="113">
        <v>0.5</v>
      </c>
      <c r="V11" s="20" t="s">
        <v>96</v>
      </c>
      <c r="W11" s="20">
        <v>0</v>
      </c>
      <c r="X11" s="113">
        <v>0</v>
      </c>
      <c r="Y11" s="20" t="s">
        <v>96</v>
      </c>
      <c r="Z11" s="20">
        <v>0</v>
      </c>
      <c r="AA11" s="113">
        <v>0</v>
      </c>
      <c r="AB11" s="20">
        <v>8</v>
      </c>
      <c r="AC11" s="113">
        <v>0.17777777777777778</v>
      </c>
      <c r="AD11" s="113">
        <f>AVERAGE(E11,W11,H11,K11,N11,Q11,T11,Z11)</f>
        <v>1</v>
      </c>
      <c r="AJ11" s="13"/>
    </row>
    <row r="12" spans="1:36" ht="12.75">
      <c r="A12" s="17">
        <v>9</v>
      </c>
      <c r="B12" s="17" t="s">
        <v>131</v>
      </c>
      <c r="C12" s="17" t="s">
        <v>132</v>
      </c>
      <c r="D12" s="20" t="s">
        <v>133</v>
      </c>
      <c r="E12" s="20">
        <v>4</v>
      </c>
      <c r="F12" s="113">
        <v>0.5</v>
      </c>
      <c r="G12" s="20"/>
      <c r="H12" s="20"/>
      <c r="I12" s="113"/>
      <c r="J12" s="20"/>
      <c r="K12" s="20"/>
      <c r="L12" s="113"/>
      <c r="M12" s="20"/>
      <c r="N12" s="20"/>
      <c r="O12" s="113"/>
      <c r="P12" s="20" t="s">
        <v>133</v>
      </c>
      <c r="Q12" s="20">
        <v>0</v>
      </c>
      <c r="R12" s="113">
        <v>0</v>
      </c>
      <c r="S12" s="20"/>
      <c r="T12" s="20"/>
      <c r="U12" s="113"/>
      <c r="V12" s="20" t="s">
        <v>133</v>
      </c>
      <c r="W12" s="20">
        <v>1</v>
      </c>
      <c r="X12" s="113">
        <v>0.16666666666666666</v>
      </c>
      <c r="Y12" s="20" t="s">
        <v>133</v>
      </c>
      <c r="Z12" s="20">
        <v>2</v>
      </c>
      <c r="AA12" s="113">
        <v>0.3333333333333333</v>
      </c>
      <c r="AB12" s="20">
        <v>7</v>
      </c>
      <c r="AC12" s="113">
        <v>0.2916666666666667</v>
      </c>
      <c r="AD12" s="113">
        <f>AVERAGE(E12,W12,H12,K12,N12,Q12,T12,Z12)</f>
        <v>1.75</v>
      </c>
      <c r="AJ12" s="13"/>
    </row>
    <row r="13" spans="1:36" ht="12.75">
      <c r="A13" s="17">
        <v>10</v>
      </c>
      <c r="B13" s="17" t="s">
        <v>198</v>
      </c>
      <c r="C13" s="17" t="s">
        <v>197</v>
      </c>
      <c r="D13" s="20"/>
      <c r="E13" s="20"/>
      <c r="F13" s="113"/>
      <c r="G13" s="20" t="s">
        <v>187</v>
      </c>
      <c r="H13" s="20">
        <v>3</v>
      </c>
      <c r="I13" s="113">
        <v>0.375</v>
      </c>
      <c r="J13" s="20"/>
      <c r="K13" s="20"/>
      <c r="L13" s="113"/>
      <c r="M13" s="20" t="s">
        <v>187</v>
      </c>
      <c r="N13" s="20">
        <v>2</v>
      </c>
      <c r="O13" s="113">
        <v>0.3333333333333333</v>
      </c>
      <c r="P13" s="20"/>
      <c r="Q13" s="20"/>
      <c r="R13" s="113"/>
      <c r="S13" s="20"/>
      <c r="T13" s="20"/>
      <c r="U13" s="113"/>
      <c r="V13" s="17"/>
      <c r="W13" s="20"/>
      <c r="X13" s="113"/>
      <c r="Y13" s="17"/>
      <c r="Z13" s="20"/>
      <c r="AA13" s="113"/>
      <c r="AB13" s="20">
        <v>5</v>
      </c>
      <c r="AC13" s="113">
        <v>0.35714285714285715</v>
      </c>
      <c r="AD13" s="113">
        <f>AVERAGE(E13,W13,H13,K13,N13,Q13,T13,Z13)</f>
        <v>2.5</v>
      </c>
      <c r="AJ13" s="13"/>
    </row>
    <row r="14" spans="1:36" ht="12.75">
      <c r="A14" s="17">
        <v>11</v>
      </c>
      <c r="B14" s="17" t="s">
        <v>110</v>
      </c>
      <c r="C14" s="17" t="s">
        <v>111</v>
      </c>
      <c r="D14" s="20" t="s">
        <v>112</v>
      </c>
      <c r="E14" s="20">
        <v>3</v>
      </c>
      <c r="F14" s="113">
        <v>0.375</v>
      </c>
      <c r="G14" s="20" t="s">
        <v>112</v>
      </c>
      <c r="H14" s="20">
        <v>1</v>
      </c>
      <c r="I14" s="113">
        <v>0.25</v>
      </c>
      <c r="J14" s="20"/>
      <c r="K14" s="20"/>
      <c r="L14" s="113"/>
      <c r="M14" s="20" t="s">
        <v>112</v>
      </c>
      <c r="N14" s="20">
        <v>1</v>
      </c>
      <c r="O14" s="113">
        <v>0.14285714285714285</v>
      </c>
      <c r="P14" s="20"/>
      <c r="Q14" s="20"/>
      <c r="R14" s="113"/>
      <c r="S14" s="20" t="s">
        <v>112</v>
      </c>
      <c r="T14" s="20">
        <v>0</v>
      </c>
      <c r="U14" s="113">
        <v>0</v>
      </c>
      <c r="V14" s="17"/>
      <c r="W14" s="20"/>
      <c r="X14" s="113"/>
      <c r="Y14" s="17"/>
      <c r="Z14" s="20"/>
      <c r="AA14" s="113"/>
      <c r="AB14" s="20">
        <v>5</v>
      </c>
      <c r="AC14" s="113">
        <v>0.21739130434782608</v>
      </c>
      <c r="AD14" s="113">
        <f>AVERAGE(E14,W14,H14,K14,N14,Q14,T14,Z14)</f>
        <v>1.25</v>
      </c>
      <c r="AJ14" s="13"/>
    </row>
    <row r="15" spans="1:30" ht="12.75">
      <c r="A15" s="17">
        <v>12</v>
      </c>
      <c r="B15" s="17" t="s">
        <v>83</v>
      </c>
      <c r="C15" s="17" t="s">
        <v>127</v>
      </c>
      <c r="D15" s="20" t="s">
        <v>112</v>
      </c>
      <c r="E15" s="20">
        <v>2</v>
      </c>
      <c r="F15" s="113">
        <v>0.25</v>
      </c>
      <c r="G15" s="20" t="s">
        <v>112</v>
      </c>
      <c r="H15" s="20">
        <v>1</v>
      </c>
      <c r="I15" s="113">
        <v>0.25</v>
      </c>
      <c r="J15" s="20"/>
      <c r="K15" s="20"/>
      <c r="L15" s="113"/>
      <c r="M15" s="20" t="s">
        <v>112</v>
      </c>
      <c r="N15" s="20">
        <v>2</v>
      </c>
      <c r="O15" s="113">
        <v>0.2857142857142857</v>
      </c>
      <c r="P15" s="20" t="s">
        <v>112</v>
      </c>
      <c r="Q15" s="20">
        <v>0</v>
      </c>
      <c r="R15" s="113">
        <v>0</v>
      </c>
      <c r="S15" s="20" t="s">
        <v>112</v>
      </c>
      <c r="T15" s="20">
        <v>0</v>
      </c>
      <c r="U15" s="113">
        <v>0</v>
      </c>
      <c r="V15" s="20" t="s">
        <v>112</v>
      </c>
      <c r="W15" s="20">
        <v>0</v>
      </c>
      <c r="X15" s="113">
        <v>0</v>
      </c>
      <c r="Y15" s="20" t="s">
        <v>112</v>
      </c>
      <c r="Z15" s="20">
        <v>0</v>
      </c>
      <c r="AA15" s="113">
        <v>0</v>
      </c>
      <c r="AB15" s="20">
        <v>5</v>
      </c>
      <c r="AC15" s="113">
        <v>0.12195121951219512</v>
      </c>
      <c r="AD15" s="113">
        <f>AVERAGE(E15,W15,H15,K15,N15,Q15,T15,Z15)</f>
        <v>0.7142857142857143</v>
      </c>
    </row>
    <row r="16" spans="1:30" ht="12.75">
      <c r="A16" s="17">
        <v>13</v>
      </c>
      <c r="B16" s="17" t="s">
        <v>97</v>
      </c>
      <c r="C16" s="17" t="s">
        <v>98</v>
      </c>
      <c r="D16" s="20" t="s">
        <v>96</v>
      </c>
      <c r="E16" s="20">
        <v>1</v>
      </c>
      <c r="F16" s="113">
        <v>0.125</v>
      </c>
      <c r="G16" s="20" t="s">
        <v>96</v>
      </c>
      <c r="H16" s="20">
        <v>0</v>
      </c>
      <c r="I16" s="113">
        <v>0</v>
      </c>
      <c r="J16" s="20" t="s">
        <v>96</v>
      </c>
      <c r="K16" s="20">
        <v>0</v>
      </c>
      <c r="L16" s="113">
        <v>0</v>
      </c>
      <c r="M16" s="20" t="s">
        <v>96</v>
      </c>
      <c r="N16" s="20">
        <v>0</v>
      </c>
      <c r="O16" s="113">
        <v>0</v>
      </c>
      <c r="P16" s="20" t="s">
        <v>96</v>
      </c>
      <c r="Q16" s="20">
        <v>2</v>
      </c>
      <c r="R16" s="113">
        <v>0.4</v>
      </c>
      <c r="S16" s="20" t="s">
        <v>96</v>
      </c>
      <c r="T16" s="20">
        <v>0</v>
      </c>
      <c r="U16" s="113">
        <v>0</v>
      </c>
      <c r="V16" s="20" t="s">
        <v>96</v>
      </c>
      <c r="W16" s="20">
        <v>2</v>
      </c>
      <c r="X16" s="113">
        <v>0.3333333333333333</v>
      </c>
      <c r="Y16" s="20" t="s">
        <v>96</v>
      </c>
      <c r="Z16" s="20">
        <v>0</v>
      </c>
      <c r="AA16" s="113">
        <v>0</v>
      </c>
      <c r="AB16" s="20">
        <v>5</v>
      </c>
      <c r="AC16" s="113">
        <v>0.1111111111111111</v>
      </c>
      <c r="AD16" s="113">
        <f>AVERAGE(E16,W16,H16,K16,N16,Q16,T16,Z16)</f>
        <v>0.625</v>
      </c>
    </row>
    <row r="17" spans="1:30" ht="12.75">
      <c r="A17" s="17">
        <v>14</v>
      </c>
      <c r="B17" s="17" t="s">
        <v>196</v>
      </c>
      <c r="C17" s="17" t="s">
        <v>197</v>
      </c>
      <c r="D17" s="20"/>
      <c r="E17" s="20"/>
      <c r="F17" s="113"/>
      <c r="G17" s="20" t="s">
        <v>187</v>
      </c>
      <c r="H17" s="20">
        <v>0</v>
      </c>
      <c r="I17" s="113">
        <v>0</v>
      </c>
      <c r="J17" s="20" t="s">
        <v>187</v>
      </c>
      <c r="K17" s="20">
        <v>3</v>
      </c>
      <c r="L17" s="113">
        <v>0.375</v>
      </c>
      <c r="M17" s="20" t="s">
        <v>187</v>
      </c>
      <c r="N17" s="20">
        <v>1</v>
      </c>
      <c r="O17" s="113">
        <v>0.16666666666666666</v>
      </c>
      <c r="P17" s="20"/>
      <c r="Q17" s="20"/>
      <c r="R17" s="113"/>
      <c r="S17" s="20"/>
      <c r="T17" s="20"/>
      <c r="U17" s="113"/>
      <c r="V17" s="17"/>
      <c r="W17" s="20"/>
      <c r="X17" s="113"/>
      <c r="Y17" s="17"/>
      <c r="Z17" s="20"/>
      <c r="AA17" s="113"/>
      <c r="AB17" s="20">
        <v>4</v>
      </c>
      <c r="AC17" s="113">
        <v>0.18181818181818182</v>
      </c>
      <c r="AD17" s="113">
        <f>AVERAGE(E17,W17,H17,K17,N17,Q17,T17,Z17)</f>
        <v>1.3333333333333333</v>
      </c>
    </row>
    <row r="18" spans="1:30" ht="12.75">
      <c r="A18" s="17">
        <v>15</v>
      </c>
      <c r="B18" s="17" t="s">
        <v>119</v>
      </c>
      <c r="C18" s="17" t="s">
        <v>92</v>
      </c>
      <c r="D18" s="20" t="s">
        <v>85</v>
      </c>
      <c r="E18" s="20">
        <v>0</v>
      </c>
      <c r="F18" s="113">
        <v>0</v>
      </c>
      <c r="G18" s="20" t="s">
        <v>85</v>
      </c>
      <c r="H18" s="20">
        <v>0</v>
      </c>
      <c r="I18" s="113">
        <v>0</v>
      </c>
      <c r="J18" s="20" t="s">
        <v>85</v>
      </c>
      <c r="K18" s="20">
        <v>0</v>
      </c>
      <c r="L18" s="113">
        <v>0</v>
      </c>
      <c r="M18" s="20" t="s">
        <v>85</v>
      </c>
      <c r="N18" s="20">
        <v>0</v>
      </c>
      <c r="O18" s="113">
        <v>0</v>
      </c>
      <c r="P18" s="20" t="s">
        <v>85</v>
      </c>
      <c r="Q18" s="20">
        <v>1</v>
      </c>
      <c r="R18" s="113">
        <v>0.1111111111111111</v>
      </c>
      <c r="S18" s="20" t="s">
        <v>85</v>
      </c>
      <c r="T18" s="20">
        <v>1</v>
      </c>
      <c r="U18" s="113">
        <v>0.25</v>
      </c>
      <c r="V18" s="20" t="s">
        <v>85</v>
      </c>
      <c r="W18" s="20">
        <v>0</v>
      </c>
      <c r="X18" s="113">
        <v>0</v>
      </c>
      <c r="Y18" s="20" t="s">
        <v>85</v>
      </c>
      <c r="Z18" s="20">
        <v>2</v>
      </c>
      <c r="AA18" s="113">
        <v>0.3333333333333333</v>
      </c>
      <c r="AB18" s="20">
        <v>4</v>
      </c>
      <c r="AC18" s="113">
        <v>0.08333333333333333</v>
      </c>
      <c r="AD18" s="113">
        <f>AVERAGE(E18,W18,H18,K18,N18,Q18,T18,Z18)</f>
        <v>0.5</v>
      </c>
    </row>
    <row r="19" spans="1:30" ht="12.75">
      <c r="A19" s="17">
        <v>16</v>
      </c>
      <c r="B19" s="17" t="s">
        <v>233</v>
      </c>
      <c r="C19" s="17" t="s">
        <v>232</v>
      </c>
      <c r="D19" s="20"/>
      <c r="E19" s="20"/>
      <c r="F19" s="113"/>
      <c r="G19" s="20"/>
      <c r="H19" s="20"/>
      <c r="I19" s="113"/>
      <c r="J19" s="20" t="s">
        <v>207</v>
      </c>
      <c r="K19" s="20">
        <v>3</v>
      </c>
      <c r="L19" s="113">
        <v>0.75</v>
      </c>
      <c r="M19" s="20"/>
      <c r="N19" s="20"/>
      <c r="O19" s="113"/>
      <c r="P19" s="20"/>
      <c r="Q19" s="20"/>
      <c r="R19" s="113"/>
      <c r="S19" s="20"/>
      <c r="T19" s="20"/>
      <c r="U19" s="113"/>
      <c r="V19" s="17"/>
      <c r="W19" s="17"/>
      <c r="X19" s="17"/>
      <c r="Y19" s="17"/>
      <c r="Z19" s="17"/>
      <c r="AA19" s="17"/>
      <c r="AB19" s="20">
        <v>3</v>
      </c>
      <c r="AC19" s="113">
        <v>0.75</v>
      </c>
      <c r="AD19" s="113">
        <f>AVERAGE(E19,W19,H19,K19,N19,Q19,T19,Z19)</f>
        <v>3</v>
      </c>
    </row>
    <row r="20" spans="1:30" ht="12.75">
      <c r="A20" s="17">
        <v>17</v>
      </c>
      <c r="B20" s="17" t="s">
        <v>83</v>
      </c>
      <c r="C20" s="17" t="s">
        <v>84</v>
      </c>
      <c r="D20" s="20"/>
      <c r="E20" s="20"/>
      <c r="F20" s="113"/>
      <c r="G20" s="20" t="s">
        <v>85</v>
      </c>
      <c r="H20" s="20">
        <v>3</v>
      </c>
      <c r="I20" s="113">
        <v>0.375</v>
      </c>
      <c r="J20" s="20"/>
      <c r="K20" s="20"/>
      <c r="L20" s="113"/>
      <c r="M20" s="20"/>
      <c r="N20" s="20"/>
      <c r="O20" s="113"/>
      <c r="P20" s="20"/>
      <c r="Q20" s="20"/>
      <c r="R20" s="113"/>
      <c r="S20" s="20"/>
      <c r="T20" s="20"/>
      <c r="U20" s="113"/>
      <c r="V20" s="17"/>
      <c r="W20" s="20"/>
      <c r="X20" s="113"/>
      <c r="Y20" s="17"/>
      <c r="Z20" s="20"/>
      <c r="AA20" s="113"/>
      <c r="AB20" s="20">
        <v>3</v>
      </c>
      <c r="AC20" s="113">
        <v>0.375</v>
      </c>
      <c r="AD20" s="113">
        <f>AVERAGE(E20,W20,H20,K20,N20,Q20,T20,Z20)</f>
        <v>3</v>
      </c>
    </row>
    <row r="21" spans="1:30" ht="12.75">
      <c r="A21" s="17">
        <v>18</v>
      </c>
      <c r="B21" s="17" t="s">
        <v>115</v>
      </c>
      <c r="C21" s="17" t="s">
        <v>116</v>
      </c>
      <c r="D21" s="20" t="s">
        <v>103</v>
      </c>
      <c r="E21" s="20">
        <v>0</v>
      </c>
      <c r="F21" s="113">
        <v>0</v>
      </c>
      <c r="G21" s="20"/>
      <c r="H21" s="20"/>
      <c r="I21" s="113"/>
      <c r="J21" s="20"/>
      <c r="K21" s="20"/>
      <c r="L21" s="113"/>
      <c r="M21" s="20" t="s">
        <v>273</v>
      </c>
      <c r="N21" s="20">
        <v>2</v>
      </c>
      <c r="O21" s="113">
        <v>0.6666666666666666</v>
      </c>
      <c r="P21" s="20"/>
      <c r="Q21" s="20"/>
      <c r="R21" s="113"/>
      <c r="S21" s="20" t="s">
        <v>290</v>
      </c>
      <c r="T21" s="20">
        <v>1</v>
      </c>
      <c r="U21" s="113">
        <v>0.25</v>
      </c>
      <c r="V21" s="17"/>
      <c r="W21" s="17"/>
      <c r="X21" s="17"/>
      <c r="Y21" s="17"/>
      <c r="Z21" s="17"/>
      <c r="AA21" s="17"/>
      <c r="AB21" s="20">
        <v>3</v>
      </c>
      <c r="AC21" s="113">
        <v>0.2727272727272727</v>
      </c>
      <c r="AD21" s="113">
        <f>AVERAGE(E21,W21,H21,K21,N21,Q21,T21,Z21)</f>
        <v>1</v>
      </c>
    </row>
    <row r="22" spans="1:30" ht="12.75">
      <c r="A22" s="17">
        <v>19</v>
      </c>
      <c r="B22" s="17" t="s">
        <v>170</v>
      </c>
      <c r="C22" s="17" t="s">
        <v>175</v>
      </c>
      <c r="D22" s="20" t="s">
        <v>112</v>
      </c>
      <c r="E22" s="20">
        <v>3</v>
      </c>
      <c r="F22" s="113">
        <v>0.375</v>
      </c>
      <c r="G22" s="20"/>
      <c r="H22" s="20"/>
      <c r="I22" s="113"/>
      <c r="J22" s="20"/>
      <c r="K22" s="20"/>
      <c r="L22" s="113"/>
      <c r="M22" s="20"/>
      <c r="N22" s="20"/>
      <c r="O22" s="113"/>
      <c r="P22" s="20"/>
      <c r="Q22" s="20"/>
      <c r="R22" s="113"/>
      <c r="S22" s="20"/>
      <c r="T22" s="20"/>
      <c r="U22" s="113"/>
      <c r="V22" s="17"/>
      <c r="W22" s="17"/>
      <c r="X22" s="17"/>
      <c r="Y22" s="20" t="s">
        <v>112</v>
      </c>
      <c r="Z22" s="20">
        <v>0</v>
      </c>
      <c r="AA22" s="113">
        <v>0</v>
      </c>
      <c r="AB22" s="20">
        <v>3</v>
      </c>
      <c r="AC22" s="113">
        <v>0.25</v>
      </c>
      <c r="AD22" s="113">
        <f>AVERAGE(E22,W22,H22,K22,N22,Q22,T22,Z22)</f>
        <v>1.5</v>
      </c>
    </row>
    <row r="23" spans="1:30" ht="12.75">
      <c r="A23" s="17">
        <v>20</v>
      </c>
      <c r="B23" s="17" t="s">
        <v>189</v>
      </c>
      <c r="C23" s="17" t="s">
        <v>190</v>
      </c>
      <c r="D23" s="20"/>
      <c r="E23" s="20"/>
      <c r="F23" s="113"/>
      <c r="G23" s="20" t="s">
        <v>103</v>
      </c>
      <c r="H23" s="20">
        <v>0</v>
      </c>
      <c r="I23" s="113">
        <v>0</v>
      </c>
      <c r="J23" s="20"/>
      <c r="K23" s="20"/>
      <c r="L23" s="113"/>
      <c r="M23" s="20" t="s">
        <v>103</v>
      </c>
      <c r="N23" s="20">
        <v>1</v>
      </c>
      <c r="O23" s="113">
        <v>0.25</v>
      </c>
      <c r="P23" s="20" t="s">
        <v>103</v>
      </c>
      <c r="Q23" s="20">
        <v>0</v>
      </c>
      <c r="R23" s="113">
        <v>0</v>
      </c>
      <c r="S23" s="20"/>
      <c r="T23" s="20"/>
      <c r="U23" s="113"/>
      <c r="V23" s="20" t="s">
        <v>103</v>
      </c>
      <c r="W23" s="20">
        <v>2</v>
      </c>
      <c r="X23" s="113">
        <v>0.3333333333333333</v>
      </c>
      <c r="Y23" s="20" t="s">
        <v>103</v>
      </c>
      <c r="Z23" s="20">
        <v>0</v>
      </c>
      <c r="AA23" s="113">
        <v>0</v>
      </c>
      <c r="AB23" s="20">
        <v>3</v>
      </c>
      <c r="AC23" s="113">
        <v>0.13636363636363635</v>
      </c>
      <c r="AD23" s="113">
        <f>AVERAGE(E23,W23,H23,K23,N23,Q23,T23,Z23)</f>
        <v>0.6</v>
      </c>
    </row>
    <row r="24" spans="1:30" ht="12.75">
      <c r="A24" s="17">
        <v>21</v>
      </c>
      <c r="B24" s="17" t="s">
        <v>124</v>
      </c>
      <c r="C24" s="17" t="s">
        <v>125</v>
      </c>
      <c r="D24" s="20" t="s">
        <v>103</v>
      </c>
      <c r="E24" s="20">
        <v>1</v>
      </c>
      <c r="F24" s="113">
        <v>0.25</v>
      </c>
      <c r="G24" s="20" t="s">
        <v>103</v>
      </c>
      <c r="H24" s="20">
        <v>1</v>
      </c>
      <c r="I24" s="113">
        <v>0.25</v>
      </c>
      <c r="J24" s="20"/>
      <c r="K24" s="20"/>
      <c r="L24" s="113"/>
      <c r="M24" s="20" t="s">
        <v>103</v>
      </c>
      <c r="N24" s="20">
        <v>0</v>
      </c>
      <c r="O24" s="113">
        <v>0</v>
      </c>
      <c r="P24" s="20" t="s">
        <v>103</v>
      </c>
      <c r="Q24" s="20">
        <v>0</v>
      </c>
      <c r="R24" s="113">
        <v>0</v>
      </c>
      <c r="S24" s="20" t="s">
        <v>103</v>
      </c>
      <c r="T24" s="20">
        <v>1</v>
      </c>
      <c r="U24" s="113">
        <v>0.125</v>
      </c>
      <c r="V24" s="20" t="s">
        <v>103</v>
      </c>
      <c r="W24" s="20">
        <v>0</v>
      </c>
      <c r="X24" s="113">
        <v>0</v>
      </c>
      <c r="Y24" s="20" t="s">
        <v>103</v>
      </c>
      <c r="Z24" s="20">
        <v>0</v>
      </c>
      <c r="AA24" s="113">
        <v>0</v>
      </c>
      <c r="AB24" s="20">
        <v>3</v>
      </c>
      <c r="AC24" s="113">
        <v>0.08823529411764706</v>
      </c>
      <c r="AD24" s="113">
        <f>AVERAGE(E24,W24,H24,K24,N24,Q24,T24,Z24)</f>
        <v>0.42857142857142855</v>
      </c>
    </row>
    <row r="25" spans="1:36" ht="12.75">
      <c r="A25" s="17">
        <v>22</v>
      </c>
      <c r="B25" s="17" t="s">
        <v>93</v>
      </c>
      <c r="C25" s="17" t="s">
        <v>249</v>
      </c>
      <c r="D25" s="20"/>
      <c r="E25" s="20"/>
      <c r="F25" s="113"/>
      <c r="G25" s="20"/>
      <c r="H25" s="20"/>
      <c r="I25" s="113"/>
      <c r="J25" s="20" t="s">
        <v>209</v>
      </c>
      <c r="K25" s="20">
        <v>2</v>
      </c>
      <c r="L25" s="113">
        <v>0.5</v>
      </c>
      <c r="M25" s="20"/>
      <c r="N25" s="20"/>
      <c r="O25" s="113"/>
      <c r="P25" s="20"/>
      <c r="Q25" s="20"/>
      <c r="R25" s="113"/>
      <c r="S25" s="20"/>
      <c r="T25" s="20"/>
      <c r="U25" s="113"/>
      <c r="V25" s="17"/>
      <c r="W25" s="17"/>
      <c r="X25" s="17"/>
      <c r="Y25" s="17"/>
      <c r="Z25" s="17"/>
      <c r="AA25" s="17"/>
      <c r="AB25" s="20">
        <v>2</v>
      </c>
      <c r="AC25" s="113">
        <v>0.5</v>
      </c>
      <c r="AD25" s="113">
        <f>AVERAGE(E25,W25,H25,K25,N25,Q25,T25,Z25)</f>
        <v>2</v>
      </c>
      <c r="AJ25" s="13"/>
    </row>
    <row r="26" spans="1:36" ht="12.75">
      <c r="A26" s="17">
        <v>23</v>
      </c>
      <c r="B26" s="17" t="s">
        <v>255</v>
      </c>
      <c r="C26" s="17" t="s">
        <v>256</v>
      </c>
      <c r="D26" s="20"/>
      <c r="E26" s="20"/>
      <c r="F26" s="113"/>
      <c r="G26" s="20"/>
      <c r="H26" s="20"/>
      <c r="I26" s="113"/>
      <c r="J26" s="20" t="s">
        <v>212</v>
      </c>
      <c r="K26" s="20">
        <v>2</v>
      </c>
      <c r="L26" s="113">
        <v>0.4</v>
      </c>
      <c r="M26" s="20"/>
      <c r="N26" s="20"/>
      <c r="O26" s="113"/>
      <c r="P26" s="20"/>
      <c r="Q26" s="20"/>
      <c r="R26" s="113"/>
      <c r="S26" s="20"/>
      <c r="T26" s="20"/>
      <c r="U26" s="113"/>
      <c r="V26" s="17"/>
      <c r="W26" s="17"/>
      <c r="X26" s="17"/>
      <c r="Y26" s="17"/>
      <c r="Z26" s="17"/>
      <c r="AA26" s="17"/>
      <c r="AB26" s="20">
        <v>2</v>
      </c>
      <c r="AC26" s="113">
        <v>0.4</v>
      </c>
      <c r="AD26" s="113">
        <f>AVERAGE(E26,W26,H26,K26,N26,Q26,T26,Z26)</f>
        <v>2</v>
      </c>
      <c r="AE26" s="7"/>
      <c r="AF26" s="7"/>
      <c r="AG26" s="7"/>
      <c r="AJ26" s="13"/>
    </row>
    <row r="27" spans="1:30" ht="12.75">
      <c r="A27" s="17">
        <v>24</v>
      </c>
      <c r="B27" s="17" t="s">
        <v>261</v>
      </c>
      <c r="C27" s="17" t="s">
        <v>262</v>
      </c>
      <c r="D27" s="20"/>
      <c r="E27" s="20"/>
      <c r="F27" s="113"/>
      <c r="G27" s="20"/>
      <c r="H27" s="20"/>
      <c r="I27" s="113"/>
      <c r="J27" s="20" t="s">
        <v>208</v>
      </c>
      <c r="K27" s="20">
        <v>2</v>
      </c>
      <c r="L27" s="113">
        <v>0.4</v>
      </c>
      <c r="M27" s="20"/>
      <c r="N27" s="20"/>
      <c r="O27" s="113"/>
      <c r="P27" s="20"/>
      <c r="Q27" s="20"/>
      <c r="R27" s="113"/>
      <c r="S27" s="20" t="s">
        <v>204</v>
      </c>
      <c r="T27" s="20">
        <v>0</v>
      </c>
      <c r="U27" s="113">
        <v>0</v>
      </c>
      <c r="V27" s="17"/>
      <c r="W27" s="17"/>
      <c r="X27" s="17"/>
      <c r="Y27" s="17"/>
      <c r="Z27" s="17"/>
      <c r="AA27" s="17"/>
      <c r="AB27" s="20">
        <v>2</v>
      </c>
      <c r="AC27" s="113">
        <v>0.2222222222222222</v>
      </c>
      <c r="AD27" s="113">
        <f>AVERAGE(E27,W27,H27,K27,N27,Q27,T27,Z27)</f>
        <v>1</v>
      </c>
    </row>
    <row r="28" spans="1:30" ht="12.75">
      <c r="A28" s="17">
        <v>25</v>
      </c>
      <c r="B28" s="17" t="s">
        <v>140</v>
      </c>
      <c r="C28" s="17" t="s">
        <v>23</v>
      </c>
      <c r="D28" s="20" t="s">
        <v>136</v>
      </c>
      <c r="E28" s="20">
        <v>0</v>
      </c>
      <c r="F28" s="113">
        <v>0</v>
      </c>
      <c r="G28" s="20"/>
      <c r="H28" s="20"/>
      <c r="I28" s="113"/>
      <c r="J28" s="20" t="s">
        <v>136</v>
      </c>
      <c r="K28" s="20">
        <v>1</v>
      </c>
      <c r="L28" s="113">
        <v>0.2</v>
      </c>
      <c r="M28" s="20"/>
      <c r="N28" s="20"/>
      <c r="O28" s="113"/>
      <c r="P28" s="20" t="s">
        <v>136</v>
      </c>
      <c r="Q28" s="20">
        <v>1</v>
      </c>
      <c r="R28" s="113">
        <v>0.2</v>
      </c>
      <c r="S28" s="20"/>
      <c r="T28" s="20"/>
      <c r="U28" s="113"/>
      <c r="V28" s="17"/>
      <c r="W28" s="17"/>
      <c r="X28" s="17"/>
      <c r="Y28" s="17"/>
      <c r="Z28" s="17"/>
      <c r="AA28" s="17"/>
      <c r="AB28" s="20">
        <v>2</v>
      </c>
      <c r="AC28" s="113">
        <v>0.14285714285714285</v>
      </c>
      <c r="AD28" s="113">
        <f>AVERAGE(E28,W28,H28,K28,N28,Q28,T28,Z28)</f>
        <v>0.6666666666666666</v>
      </c>
    </row>
    <row r="29" spans="1:30" ht="12.75">
      <c r="A29" s="17">
        <v>26</v>
      </c>
      <c r="B29" s="17" t="s">
        <v>188</v>
      </c>
      <c r="C29" s="17" t="s">
        <v>87</v>
      </c>
      <c r="D29" s="20"/>
      <c r="E29" s="20"/>
      <c r="F29" s="113"/>
      <c r="G29" s="20" t="s">
        <v>88</v>
      </c>
      <c r="H29" s="20">
        <v>0</v>
      </c>
      <c r="I29" s="113">
        <v>0</v>
      </c>
      <c r="J29" s="20"/>
      <c r="K29" s="20"/>
      <c r="L29" s="113"/>
      <c r="M29" s="20" t="s">
        <v>273</v>
      </c>
      <c r="N29" s="20">
        <v>0</v>
      </c>
      <c r="O29" s="113">
        <v>0</v>
      </c>
      <c r="P29" s="20" t="s">
        <v>273</v>
      </c>
      <c r="Q29" s="20">
        <v>2</v>
      </c>
      <c r="R29" s="113">
        <v>0.4</v>
      </c>
      <c r="S29" s="20"/>
      <c r="T29" s="20"/>
      <c r="U29" s="113"/>
      <c r="V29" s="17"/>
      <c r="W29" s="20"/>
      <c r="X29" s="113"/>
      <c r="Y29" s="20" t="s">
        <v>96</v>
      </c>
      <c r="Z29" s="20">
        <v>0</v>
      </c>
      <c r="AA29" s="113">
        <v>0</v>
      </c>
      <c r="AB29" s="20">
        <v>2</v>
      </c>
      <c r="AC29" s="113">
        <v>0.07692307692307693</v>
      </c>
      <c r="AD29" s="113">
        <f>AVERAGE(E29,W29,H29,K29,N29,Q29,T29,Z29)</f>
        <v>0.5</v>
      </c>
    </row>
    <row r="30" spans="1:30" ht="12.75">
      <c r="A30" s="17">
        <v>27</v>
      </c>
      <c r="B30" s="17" t="s">
        <v>93</v>
      </c>
      <c r="C30" s="17" t="s">
        <v>94</v>
      </c>
      <c r="D30" s="20" t="s">
        <v>95</v>
      </c>
      <c r="E30" s="20">
        <v>0</v>
      </c>
      <c r="F30" s="113">
        <v>0</v>
      </c>
      <c r="G30" s="20" t="s">
        <v>95</v>
      </c>
      <c r="H30" s="20">
        <v>1</v>
      </c>
      <c r="I30" s="113">
        <v>0.25</v>
      </c>
      <c r="J30" s="20"/>
      <c r="K30" s="20"/>
      <c r="L30" s="113"/>
      <c r="M30" s="20"/>
      <c r="N30" s="20"/>
      <c r="O30" s="113"/>
      <c r="P30" s="20" t="s">
        <v>95</v>
      </c>
      <c r="Q30" s="20">
        <v>0</v>
      </c>
      <c r="R30" s="113">
        <v>0</v>
      </c>
      <c r="S30" s="20" t="s">
        <v>95</v>
      </c>
      <c r="T30" s="20">
        <v>1</v>
      </c>
      <c r="U30" s="113">
        <v>0.25</v>
      </c>
      <c r="V30" s="17"/>
      <c r="W30" s="20"/>
      <c r="X30" s="113"/>
      <c r="Y30" s="20" t="s">
        <v>95</v>
      </c>
      <c r="Z30" s="20">
        <v>0</v>
      </c>
      <c r="AA30" s="113">
        <v>0</v>
      </c>
      <c r="AB30" s="20">
        <v>2</v>
      </c>
      <c r="AC30" s="113">
        <v>0.07407407407407407</v>
      </c>
      <c r="AD30" s="113">
        <f>AVERAGE(E30,W30,H30,K30,N30,Q30,T30,Z30)</f>
        <v>0.4</v>
      </c>
    </row>
    <row r="31" spans="1:30" ht="12.75">
      <c r="A31" s="17">
        <v>28</v>
      </c>
      <c r="B31" s="17" t="s">
        <v>117</v>
      </c>
      <c r="C31" s="17" t="s">
        <v>118</v>
      </c>
      <c r="D31" s="20" t="s">
        <v>169</v>
      </c>
      <c r="E31" s="20">
        <v>0</v>
      </c>
      <c r="F31" s="113">
        <v>0</v>
      </c>
      <c r="G31" s="20" t="s">
        <v>169</v>
      </c>
      <c r="H31" s="20">
        <v>0</v>
      </c>
      <c r="I31" s="113">
        <v>0</v>
      </c>
      <c r="J31" s="20" t="s">
        <v>169</v>
      </c>
      <c r="K31" s="20">
        <v>2</v>
      </c>
      <c r="L31" s="113">
        <v>0.25</v>
      </c>
      <c r="M31" s="20" t="s">
        <v>169</v>
      </c>
      <c r="N31" s="20">
        <v>0</v>
      </c>
      <c r="O31" s="113">
        <v>0</v>
      </c>
      <c r="P31" s="20" t="s">
        <v>169</v>
      </c>
      <c r="Q31" s="20">
        <v>0</v>
      </c>
      <c r="R31" s="113">
        <v>0</v>
      </c>
      <c r="S31" s="20"/>
      <c r="T31" s="20"/>
      <c r="U31" s="113"/>
      <c r="V31" s="17"/>
      <c r="W31" s="20"/>
      <c r="X31" s="113"/>
      <c r="Y31" s="17"/>
      <c r="Z31" s="20"/>
      <c r="AA31" s="113"/>
      <c r="AB31" s="20">
        <v>2</v>
      </c>
      <c r="AC31" s="113">
        <v>0.058823529411764705</v>
      </c>
      <c r="AD31" s="113">
        <f>AVERAGE(E31,W31,H31,K31,N31,Q31,T31,Z31)</f>
        <v>0.4</v>
      </c>
    </row>
    <row r="32" spans="1:30" ht="12.75">
      <c r="A32" s="17">
        <v>29</v>
      </c>
      <c r="B32" s="17" t="s">
        <v>319</v>
      </c>
      <c r="C32" s="122" t="s">
        <v>320</v>
      </c>
      <c r="D32" s="20"/>
      <c r="E32" s="20"/>
      <c r="F32" s="113"/>
      <c r="G32" s="20"/>
      <c r="H32" s="20"/>
      <c r="I32" s="113"/>
      <c r="J32" s="20"/>
      <c r="K32" s="20"/>
      <c r="L32" s="113"/>
      <c r="M32" s="20"/>
      <c r="N32" s="20"/>
      <c r="O32" s="113"/>
      <c r="P32" s="20"/>
      <c r="Q32" s="20"/>
      <c r="R32" s="113"/>
      <c r="S32" s="20"/>
      <c r="T32" s="20"/>
      <c r="U32" s="113"/>
      <c r="V32" s="17"/>
      <c r="W32" s="20"/>
      <c r="X32" s="113"/>
      <c r="Y32" s="20" t="s">
        <v>312</v>
      </c>
      <c r="Z32" s="20">
        <v>1</v>
      </c>
      <c r="AA32" s="113">
        <v>0.25</v>
      </c>
      <c r="AB32" s="20">
        <v>1</v>
      </c>
      <c r="AC32" s="113">
        <v>0.25</v>
      </c>
      <c r="AD32" s="113">
        <f>AVERAGE(E32,W32,H32,K32,N32,Q32,T32,Z32)</f>
        <v>1</v>
      </c>
    </row>
    <row r="33" spans="1:30" ht="12.75">
      <c r="A33" s="17">
        <v>30</v>
      </c>
      <c r="B33" s="17" t="s">
        <v>328</v>
      </c>
      <c r="C33" s="17" t="s">
        <v>329</v>
      </c>
      <c r="D33" s="20"/>
      <c r="E33" s="20"/>
      <c r="F33" s="113"/>
      <c r="G33" s="20"/>
      <c r="H33" s="20"/>
      <c r="I33" s="113"/>
      <c r="J33" s="20"/>
      <c r="K33" s="20"/>
      <c r="L33" s="113"/>
      <c r="M33" s="20"/>
      <c r="N33" s="20"/>
      <c r="O33" s="113"/>
      <c r="P33" s="20"/>
      <c r="Q33" s="20"/>
      <c r="R33" s="113"/>
      <c r="S33" s="20"/>
      <c r="T33" s="20"/>
      <c r="U33" s="113"/>
      <c r="V33" s="20"/>
      <c r="W33" s="20"/>
      <c r="X33" s="113"/>
      <c r="Y33" s="20" t="s">
        <v>308</v>
      </c>
      <c r="Z33" s="20">
        <v>1</v>
      </c>
      <c r="AA33" s="113">
        <v>0.25</v>
      </c>
      <c r="AB33" s="20">
        <v>1</v>
      </c>
      <c r="AC33" s="113">
        <v>0.25</v>
      </c>
      <c r="AD33" s="113">
        <f>AVERAGE(E33,W33,H33,K33,N33,Q33,T33,Z33)</f>
        <v>1</v>
      </c>
    </row>
    <row r="34" spans="1:30" ht="12.75">
      <c r="A34" s="17">
        <v>31</v>
      </c>
      <c r="B34" s="17" t="s">
        <v>240</v>
      </c>
      <c r="C34" s="17" t="s">
        <v>241</v>
      </c>
      <c r="D34" s="20"/>
      <c r="E34" s="20"/>
      <c r="F34" s="113"/>
      <c r="G34" s="20"/>
      <c r="H34" s="20"/>
      <c r="I34" s="113"/>
      <c r="J34" s="20" t="s">
        <v>270</v>
      </c>
      <c r="K34" s="20">
        <v>1</v>
      </c>
      <c r="L34" s="113">
        <v>0.25</v>
      </c>
      <c r="M34" s="20"/>
      <c r="N34" s="20"/>
      <c r="O34" s="113"/>
      <c r="P34" s="20"/>
      <c r="Q34" s="20"/>
      <c r="R34" s="113"/>
      <c r="S34" s="20"/>
      <c r="T34" s="20"/>
      <c r="U34" s="113"/>
      <c r="V34" s="17"/>
      <c r="W34" s="17"/>
      <c r="X34" s="17"/>
      <c r="Y34" s="17"/>
      <c r="Z34" s="17"/>
      <c r="AA34" s="17"/>
      <c r="AB34" s="20">
        <v>1</v>
      </c>
      <c r="AC34" s="113">
        <v>0.25</v>
      </c>
      <c r="AD34" s="113">
        <f>AVERAGE(E34,W34,H34,K34,N34,Q34,T34,Z34)</f>
        <v>1</v>
      </c>
    </row>
    <row r="35" spans="1:30" ht="12.75">
      <c r="A35" s="17">
        <v>32</v>
      </c>
      <c r="B35" s="17" t="s">
        <v>238</v>
      </c>
      <c r="C35" s="17" t="s">
        <v>229</v>
      </c>
      <c r="D35" s="20"/>
      <c r="E35" s="20"/>
      <c r="F35" s="113"/>
      <c r="G35" s="20"/>
      <c r="H35" s="20"/>
      <c r="I35" s="113"/>
      <c r="J35" s="20" t="s">
        <v>205</v>
      </c>
      <c r="K35" s="20">
        <v>1</v>
      </c>
      <c r="L35" s="113">
        <v>0.25</v>
      </c>
      <c r="M35" s="20"/>
      <c r="N35" s="20"/>
      <c r="O35" s="113"/>
      <c r="P35" s="20"/>
      <c r="Q35" s="20"/>
      <c r="R35" s="113"/>
      <c r="S35" s="20"/>
      <c r="T35" s="20"/>
      <c r="U35" s="113"/>
      <c r="V35" s="17"/>
      <c r="W35" s="17"/>
      <c r="X35" s="17"/>
      <c r="Y35" s="17"/>
      <c r="Z35" s="17"/>
      <c r="AA35" s="17"/>
      <c r="AB35" s="20">
        <v>1</v>
      </c>
      <c r="AC35" s="113">
        <v>0.25</v>
      </c>
      <c r="AD35" s="113">
        <f>AVERAGE(E35,W35,H35,K35,N35,Q35,T35,Z35)</f>
        <v>1</v>
      </c>
    </row>
    <row r="36" spans="1:30" ht="12.75">
      <c r="A36" s="17">
        <v>33</v>
      </c>
      <c r="B36" s="17" t="s">
        <v>292</v>
      </c>
      <c r="C36" s="17" t="s">
        <v>291</v>
      </c>
      <c r="D36" s="20"/>
      <c r="E36" s="20"/>
      <c r="F36" s="113"/>
      <c r="G36" s="20"/>
      <c r="H36" s="20"/>
      <c r="I36" s="113"/>
      <c r="J36" s="20"/>
      <c r="K36" s="20"/>
      <c r="L36" s="113"/>
      <c r="M36" s="20"/>
      <c r="N36" s="20"/>
      <c r="O36" s="113"/>
      <c r="P36" s="20"/>
      <c r="Q36" s="20"/>
      <c r="R36" s="113"/>
      <c r="S36" s="20" t="s">
        <v>290</v>
      </c>
      <c r="T36" s="20">
        <v>1</v>
      </c>
      <c r="U36" s="113">
        <v>0.25</v>
      </c>
      <c r="V36" s="17"/>
      <c r="W36" s="17"/>
      <c r="X36" s="17"/>
      <c r="Y36" s="17"/>
      <c r="Z36" s="17"/>
      <c r="AA36" s="17"/>
      <c r="AB36" s="20">
        <v>1</v>
      </c>
      <c r="AC36" s="113">
        <v>0.25</v>
      </c>
      <c r="AD36" s="113">
        <f>AVERAGE(E36,W36,H36,K36,N36,Q36,T36,Z36)</f>
        <v>1</v>
      </c>
    </row>
    <row r="37" spans="1:30" ht="12.75">
      <c r="A37" s="17">
        <v>34</v>
      </c>
      <c r="B37" s="17" t="s">
        <v>246</v>
      </c>
      <c r="C37" s="17" t="s">
        <v>247</v>
      </c>
      <c r="D37" s="20"/>
      <c r="E37" s="20"/>
      <c r="F37" s="113"/>
      <c r="G37" s="20"/>
      <c r="H37" s="20"/>
      <c r="I37" s="113"/>
      <c r="J37" s="20" t="s">
        <v>209</v>
      </c>
      <c r="K37" s="20">
        <v>1</v>
      </c>
      <c r="L37" s="113">
        <v>0.25</v>
      </c>
      <c r="M37" s="20"/>
      <c r="N37" s="20"/>
      <c r="O37" s="113"/>
      <c r="P37" s="20"/>
      <c r="Q37" s="20"/>
      <c r="R37" s="113"/>
      <c r="S37" s="20"/>
      <c r="T37" s="20"/>
      <c r="U37" s="113"/>
      <c r="V37" s="17"/>
      <c r="W37" s="17"/>
      <c r="X37" s="17"/>
      <c r="Y37" s="17"/>
      <c r="Z37" s="17"/>
      <c r="AA37" s="17"/>
      <c r="AB37" s="20">
        <v>1</v>
      </c>
      <c r="AC37" s="113">
        <v>0.25</v>
      </c>
      <c r="AD37" s="113">
        <f>AVERAGE(E37,W37,H37,K37,N37,Q37,T37,Z37)</f>
        <v>1</v>
      </c>
    </row>
    <row r="38" spans="1:30" ht="12.75">
      <c r="A38" s="17">
        <v>35</v>
      </c>
      <c r="B38" s="17" t="s">
        <v>248</v>
      </c>
      <c r="C38" s="17" t="s">
        <v>247</v>
      </c>
      <c r="D38" s="20"/>
      <c r="E38" s="20"/>
      <c r="F38" s="113"/>
      <c r="G38" s="20"/>
      <c r="H38" s="20"/>
      <c r="I38" s="113"/>
      <c r="J38" s="20" t="s">
        <v>209</v>
      </c>
      <c r="K38" s="20">
        <v>1</v>
      </c>
      <c r="L38" s="113">
        <v>0.25</v>
      </c>
      <c r="M38" s="20"/>
      <c r="N38" s="20"/>
      <c r="O38" s="113"/>
      <c r="P38" s="20"/>
      <c r="Q38" s="20"/>
      <c r="R38" s="113"/>
      <c r="S38" s="20"/>
      <c r="T38" s="20"/>
      <c r="U38" s="113"/>
      <c r="V38" s="17"/>
      <c r="W38" s="17"/>
      <c r="X38" s="17"/>
      <c r="Y38" s="17"/>
      <c r="Z38" s="17"/>
      <c r="AA38" s="17"/>
      <c r="AB38" s="20">
        <v>1</v>
      </c>
      <c r="AC38" s="113">
        <v>0.25</v>
      </c>
      <c r="AD38" s="113">
        <f>AVERAGE(E38,W38,H38,K38,N38,Q38,T38,Z38)</f>
        <v>1</v>
      </c>
    </row>
    <row r="39" spans="1:30" ht="12.75">
      <c r="A39" s="17">
        <v>36</v>
      </c>
      <c r="B39" s="17" t="s">
        <v>234</v>
      </c>
      <c r="C39" s="17" t="s">
        <v>303</v>
      </c>
      <c r="D39" s="20"/>
      <c r="E39" s="20"/>
      <c r="F39" s="113"/>
      <c r="G39" s="20"/>
      <c r="H39" s="20"/>
      <c r="I39" s="113"/>
      <c r="J39" s="20"/>
      <c r="K39" s="20"/>
      <c r="L39" s="113"/>
      <c r="M39" s="20"/>
      <c r="N39" s="20"/>
      <c r="O39" s="113"/>
      <c r="P39" s="20"/>
      <c r="Q39" s="20"/>
      <c r="R39" s="113"/>
      <c r="S39" s="20"/>
      <c r="T39" s="20"/>
      <c r="U39" s="113"/>
      <c r="V39" s="20" t="s">
        <v>133</v>
      </c>
      <c r="W39" s="20">
        <v>1</v>
      </c>
      <c r="X39" s="113">
        <v>0.16666666666666666</v>
      </c>
      <c r="Y39" s="17"/>
      <c r="Z39" s="17"/>
      <c r="AA39" s="17"/>
      <c r="AB39" s="20">
        <v>1</v>
      </c>
      <c r="AC39" s="113">
        <v>0.16666666666666666</v>
      </c>
      <c r="AD39" s="113">
        <f>AVERAGE(E39,W39,H39,K39,N39,Q39,T39,Z39)</f>
        <v>1</v>
      </c>
    </row>
    <row r="40" spans="1:30" ht="12.75">
      <c r="A40" s="17">
        <v>37</v>
      </c>
      <c r="B40" s="17" t="s">
        <v>267</v>
      </c>
      <c r="C40" s="17" t="s">
        <v>268</v>
      </c>
      <c r="D40" s="20"/>
      <c r="E40" s="20"/>
      <c r="F40" s="113"/>
      <c r="G40" s="20"/>
      <c r="H40" s="20"/>
      <c r="I40" s="113"/>
      <c r="J40" s="20" t="s">
        <v>211</v>
      </c>
      <c r="K40" s="20">
        <v>1</v>
      </c>
      <c r="L40" s="113">
        <v>0.25</v>
      </c>
      <c r="M40" s="20"/>
      <c r="N40" s="20"/>
      <c r="O40" s="113"/>
      <c r="P40" s="20" t="s">
        <v>136</v>
      </c>
      <c r="Q40" s="20">
        <v>0</v>
      </c>
      <c r="R40" s="113">
        <v>0</v>
      </c>
      <c r="S40" s="20"/>
      <c r="T40" s="20"/>
      <c r="U40" s="113"/>
      <c r="V40" s="17"/>
      <c r="W40" s="17"/>
      <c r="X40" s="17"/>
      <c r="Y40" s="17"/>
      <c r="Z40" s="17"/>
      <c r="AA40" s="17"/>
      <c r="AB40" s="20">
        <v>1</v>
      </c>
      <c r="AC40" s="113">
        <v>0.1111111111111111</v>
      </c>
      <c r="AD40" s="113">
        <f>AVERAGE(E40,W40,H40,K40,N40,Q40,T40,Z40)</f>
        <v>0.5</v>
      </c>
    </row>
    <row r="41" spans="1:30" ht="12.75">
      <c r="A41" s="17">
        <v>38</v>
      </c>
      <c r="B41" s="17" t="s">
        <v>259</v>
      </c>
      <c r="C41" s="17" t="s">
        <v>260</v>
      </c>
      <c r="D41" s="20"/>
      <c r="E41" s="20"/>
      <c r="F41" s="113"/>
      <c r="G41" s="20"/>
      <c r="H41" s="20"/>
      <c r="I41" s="113"/>
      <c r="J41" s="20" t="s">
        <v>208</v>
      </c>
      <c r="K41" s="20">
        <v>1</v>
      </c>
      <c r="L41" s="113">
        <v>0.2</v>
      </c>
      <c r="M41" s="20"/>
      <c r="N41" s="20"/>
      <c r="O41" s="113"/>
      <c r="P41" s="20"/>
      <c r="Q41" s="20"/>
      <c r="R41" s="113"/>
      <c r="S41" s="20" t="s">
        <v>204</v>
      </c>
      <c r="T41" s="20">
        <v>0</v>
      </c>
      <c r="U41" s="113">
        <v>0</v>
      </c>
      <c r="V41" s="17"/>
      <c r="W41" s="17"/>
      <c r="X41" s="17"/>
      <c r="Y41" s="17"/>
      <c r="Z41" s="17"/>
      <c r="AA41" s="17"/>
      <c r="AB41" s="20">
        <v>1</v>
      </c>
      <c r="AC41" s="113">
        <v>0.1111111111111111</v>
      </c>
      <c r="AD41" s="113">
        <f>AVERAGE(E41,W41,H41,K41,N41,Q41,T41,Z41)</f>
        <v>0.5</v>
      </c>
    </row>
    <row r="42" spans="1:30" ht="12.75">
      <c r="A42" s="17">
        <v>39</v>
      </c>
      <c r="B42" s="17" t="s">
        <v>277</v>
      </c>
      <c r="C42" s="17" t="s">
        <v>127</v>
      </c>
      <c r="D42" s="20"/>
      <c r="E42" s="20"/>
      <c r="F42" s="113"/>
      <c r="G42" s="20"/>
      <c r="H42" s="20"/>
      <c r="I42" s="113"/>
      <c r="J42" s="20"/>
      <c r="K42" s="20"/>
      <c r="L42" s="113"/>
      <c r="M42" s="20" t="s">
        <v>112</v>
      </c>
      <c r="N42" s="20">
        <v>0</v>
      </c>
      <c r="O42" s="113">
        <v>0</v>
      </c>
      <c r="P42" s="20"/>
      <c r="Q42" s="20"/>
      <c r="R42" s="113"/>
      <c r="S42" s="20"/>
      <c r="T42" s="20"/>
      <c r="U42" s="113"/>
      <c r="V42" s="17"/>
      <c r="W42" s="20"/>
      <c r="X42" s="113"/>
      <c r="Y42" s="20" t="s">
        <v>308</v>
      </c>
      <c r="Z42" s="20">
        <v>1</v>
      </c>
      <c r="AA42" s="113">
        <v>0.25</v>
      </c>
      <c r="AB42" s="20">
        <v>1</v>
      </c>
      <c r="AC42" s="113">
        <v>0.09090909090909091</v>
      </c>
      <c r="AD42" s="113">
        <f>AVERAGE(E42,W42,H42,K42,N42,Q42,T42,Z42)</f>
        <v>0.5</v>
      </c>
    </row>
    <row r="43" spans="1:30" ht="12.75">
      <c r="A43" s="17">
        <v>40</v>
      </c>
      <c r="B43" s="17" t="s">
        <v>199</v>
      </c>
      <c r="C43" s="17" t="s">
        <v>200</v>
      </c>
      <c r="D43" s="20"/>
      <c r="E43" s="20"/>
      <c r="F43" s="113"/>
      <c r="G43" s="20" t="s">
        <v>187</v>
      </c>
      <c r="H43" s="20">
        <v>1</v>
      </c>
      <c r="I43" s="113">
        <v>0.125</v>
      </c>
      <c r="J43" s="20"/>
      <c r="K43" s="20"/>
      <c r="L43" s="113"/>
      <c r="M43" s="20" t="s">
        <v>187</v>
      </c>
      <c r="N43" s="20">
        <v>0</v>
      </c>
      <c r="O43" s="113">
        <v>0</v>
      </c>
      <c r="P43" s="20"/>
      <c r="Q43" s="20"/>
      <c r="R43" s="113"/>
      <c r="S43" s="20"/>
      <c r="T43" s="20"/>
      <c r="U43" s="113"/>
      <c r="V43" s="17"/>
      <c r="W43" s="20"/>
      <c r="X43" s="113"/>
      <c r="Y43" s="17"/>
      <c r="Z43" s="20"/>
      <c r="AA43" s="113"/>
      <c r="AB43" s="20">
        <v>1</v>
      </c>
      <c r="AC43" s="113">
        <v>0.07142857142857142</v>
      </c>
      <c r="AD43" s="113">
        <f>AVERAGE(E43,W43,H43,K43,N43,Q43,T43,Z43)</f>
        <v>0.5</v>
      </c>
    </row>
    <row r="44" spans="1:30" ht="12.75">
      <c r="A44" s="17">
        <v>41</v>
      </c>
      <c r="B44" s="17" t="s">
        <v>91</v>
      </c>
      <c r="C44" s="17" t="s">
        <v>84</v>
      </c>
      <c r="D44" s="20" t="s">
        <v>85</v>
      </c>
      <c r="E44" s="20">
        <v>0</v>
      </c>
      <c r="F44" s="113">
        <v>0</v>
      </c>
      <c r="G44" s="20"/>
      <c r="H44" s="20"/>
      <c r="I44" s="113"/>
      <c r="J44" s="20"/>
      <c r="K44" s="20"/>
      <c r="L44" s="113"/>
      <c r="M44" s="20"/>
      <c r="N44" s="20"/>
      <c r="O44" s="113"/>
      <c r="P44" s="20"/>
      <c r="Q44" s="20"/>
      <c r="R44" s="113"/>
      <c r="S44" s="20"/>
      <c r="T44" s="20"/>
      <c r="U44" s="113"/>
      <c r="V44" s="20" t="s">
        <v>85</v>
      </c>
      <c r="W44" s="20">
        <v>1</v>
      </c>
      <c r="X44" s="113">
        <v>0.16666666666666666</v>
      </c>
      <c r="Y44" s="20" t="s">
        <v>85</v>
      </c>
      <c r="Z44" s="20">
        <v>0</v>
      </c>
      <c r="AA44" s="113">
        <v>0</v>
      </c>
      <c r="AB44" s="20">
        <v>1</v>
      </c>
      <c r="AC44" s="113">
        <v>0.0625</v>
      </c>
      <c r="AD44" s="113">
        <f>AVERAGE(E44,W44,H44,K44,N44,Q44,T44,Z44)</f>
        <v>0.3333333333333333</v>
      </c>
    </row>
    <row r="45" spans="1:30" ht="12.75">
      <c r="A45" s="17">
        <v>42</v>
      </c>
      <c r="B45" s="17" t="s">
        <v>126</v>
      </c>
      <c r="C45" s="17" t="s">
        <v>84</v>
      </c>
      <c r="D45" s="20" t="s">
        <v>85</v>
      </c>
      <c r="E45" s="20">
        <v>1</v>
      </c>
      <c r="F45" s="113">
        <v>0.25</v>
      </c>
      <c r="G45" s="20"/>
      <c r="H45" s="20"/>
      <c r="I45" s="113"/>
      <c r="J45" s="20" t="s">
        <v>85</v>
      </c>
      <c r="K45" s="20">
        <v>0</v>
      </c>
      <c r="L45" s="113">
        <v>0</v>
      </c>
      <c r="M45" s="20" t="s">
        <v>85</v>
      </c>
      <c r="N45" s="20">
        <v>0</v>
      </c>
      <c r="O45" s="113">
        <v>0</v>
      </c>
      <c r="P45" s="20"/>
      <c r="Q45" s="20"/>
      <c r="R45" s="113"/>
      <c r="S45" s="20"/>
      <c r="T45" s="20"/>
      <c r="U45" s="113"/>
      <c r="V45" s="17"/>
      <c r="W45" s="17"/>
      <c r="X45" s="17"/>
      <c r="Y45" s="20" t="s">
        <v>85</v>
      </c>
      <c r="Z45" s="20">
        <v>0</v>
      </c>
      <c r="AA45" s="113">
        <v>0</v>
      </c>
      <c r="AB45" s="20">
        <v>1</v>
      </c>
      <c r="AC45" s="113">
        <v>0.047619047619047616</v>
      </c>
      <c r="AD45" s="113">
        <f>AVERAGE(E45,W45,H45,K45,N45,Q45,T45,Z45)</f>
        <v>0.25</v>
      </c>
    </row>
    <row r="46" spans="1:30" ht="12.75">
      <c r="A46" s="17">
        <v>43</v>
      </c>
      <c r="B46" s="17" t="s">
        <v>283</v>
      </c>
      <c r="C46" s="17" t="s">
        <v>284</v>
      </c>
      <c r="D46" s="20"/>
      <c r="E46" s="20"/>
      <c r="F46" s="113"/>
      <c r="G46" s="20"/>
      <c r="H46" s="20"/>
      <c r="I46" s="113"/>
      <c r="J46" s="20"/>
      <c r="K46" s="20"/>
      <c r="L46" s="113"/>
      <c r="M46" s="20"/>
      <c r="N46" s="20"/>
      <c r="O46" s="113"/>
      <c r="P46" s="20" t="s">
        <v>112</v>
      </c>
      <c r="Q46" s="20">
        <v>0</v>
      </c>
      <c r="R46" s="113">
        <v>0</v>
      </c>
      <c r="S46" s="20" t="s">
        <v>112</v>
      </c>
      <c r="T46" s="20">
        <v>0</v>
      </c>
      <c r="U46" s="113">
        <v>0</v>
      </c>
      <c r="V46" s="20" t="s">
        <v>112</v>
      </c>
      <c r="W46" s="20">
        <v>0</v>
      </c>
      <c r="X46" s="113">
        <v>0</v>
      </c>
      <c r="Y46" s="20" t="s">
        <v>112</v>
      </c>
      <c r="Z46" s="20">
        <v>1</v>
      </c>
      <c r="AA46" s="113">
        <v>0.25</v>
      </c>
      <c r="AB46" s="20">
        <v>1</v>
      </c>
      <c r="AC46" s="113">
        <v>0.045454545454545456</v>
      </c>
      <c r="AD46" s="113">
        <f>AVERAGE(E46,W46,H46,K46,N46,Q46,T46,Z46)</f>
        <v>0.25</v>
      </c>
    </row>
    <row r="47" spans="1:30" ht="12.75">
      <c r="A47" s="17">
        <v>44</v>
      </c>
      <c r="B47" s="17" t="s">
        <v>83</v>
      </c>
      <c r="C47" s="17" t="s">
        <v>134</v>
      </c>
      <c r="D47" s="20" t="s">
        <v>133</v>
      </c>
      <c r="E47" s="20">
        <v>0</v>
      </c>
      <c r="F47" s="113">
        <v>0</v>
      </c>
      <c r="G47" s="20"/>
      <c r="H47" s="20"/>
      <c r="I47" s="113"/>
      <c r="J47" s="20"/>
      <c r="K47" s="20"/>
      <c r="L47" s="113"/>
      <c r="M47" s="20" t="s">
        <v>133</v>
      </c>
      <c r="N47" s="20">
        <v>0</v>
      </c>
      <c r="O47" s="113">
        <v>0</v>
      </c>
      <c r="P47" s="20" t="s">
        <v>133</v>
      </c>
      <c r="Q47" s="20">
        <v>0</v>
      </c>
      <c r="R47" s="113">
        <v>0</v>
      </c>
      <c r="S47" s="20"/>
      <c r="T47" s="20"/>
      <c r="U47" s="113"/>
      <c r="V47" s="20" t="s">
        <v>133</v>
      </c>
      <c r="W47" s="20">
        <v>0</v>
      </c>
      <c r="X47" s="113">
        <v>0</v>
      </c>
      <c r="Y47" s="20" t="s">
        <v>133</v>
      </c>
      <c r="Z47" s="20">
        <v>1</v>
      </c>
      <c r="AA47" s="113">
        <v>0.16666666666666666</v>
      </c>
      <c r="AB47" s="20">
        <v>1</v>
      </c>
      <c r="AC47" s="113">
        <v>0.03571428571428571</v>
      </c>
      <c r="AD47" s="113">
        <f>AVERAGE(E47,W47,H47,K47,N47,Q47,T47,Z47)</f>
        <v>0.2</v>
      </c>
    </row>
    <row r="48" spans="1:30" ht="12.75">
      <c r="A48" s="17">
        <v>45</v>
      </c>
      <c r="B48" s="17" t="s">
        <v>137</v>
      </c>
      <c r="C48" s="17" t="s">
        <v>23</v>
      </c>
      <c r="D48" s="20" t="s">
        <v>136</v>
      </c>
      <c r="E48" s="20">
        <v>0</v>
      </c>
      <c r="F48" s="113">
        <v>0</v>
      </c>
      <c r="G48" s="20" t="s">
        <v>186</v>
      </c>
      <c r="H48" s="20">
        <v>1</v>
      </c>
      <c r="I48" s="113">
        <v>0.25</v>
      </c>
      <c r="J48" s="20" t="s">
        <v>136</v>
      </c>
      <c r="K48" s="20">
        <v>0</v>
      </c>
      <c r="L48" s="113">
        <v>0</v>
      </c>
      <c r="M48" s="20" t="s">
        <v>85</v>
      </c>
      <c r="N48" s="20">
        <v>0</v>
      </c>
      <c r="O48" s="113">
        <v>0</v>
      </c>
      <c r="P48" s="20" t="s">
        <v>136</v>
      </c>
      <c r="Q48" s="20">
        <v>0</v>
      </c>
      <c r="R48" s="113">
        <v>0</v>
      </c>
      <c r="S48" s="20" t="s">
        <v>85</v>
      </c>
      <c r="T48" s="20">
        <v>0</v>
      </c>
      <c r="U48" s="113">
        <v>0</v>
      </c>
      <c r="V48" s="20" t="s">
        <v>85</v>
      </c>
      <c r="W48" s="20">
        <v>0</v>
      </c>
      <c r="X48" s="113">
        <v>0</v>
      </c>
      <c r="Y48" s="17"/>
      <c r="Z48" s="20"/>
      <c r="AA48" s="113"/>
      <c r="AB48" s="20">
        <v>1</v>
      </c>
      <c r="AC48" s="113">
        <v>0.03225806451612903</v>
      </c>
      <c r="AD48" s="113">
        <f>AVERAGE(E48,W48,H48,K48,N48,Q48,T48,Z48)</f>
        <v>0.14285714285714285</v>
      </c>
    </row>
    <row r="49" spans="1:30" ht="12.75">
      <c r="A49" s="17">
        <v>46</v>
      </c>
      <c r="B49" s="17" t="s">
        <v>128</v>
      </c>
      <c r="C49" s="17" t="s">
        <v>129</v>
      </c>
      <c r="D49" s="20" t="s">
        <v>169</v>
      </c>
      <c r="E49" s="20">
        <v>0</v>
      </c>
      <c r="F49" s="113">
        <v>0</v>
      </c>
      <c r="G49" s="20" t="s">
        <v>169</v>
      </c>
      <c r="H49" s="20">
        <v>0</v>
      </c>
      <c r="I49" s="113">
        <v>0</v>
      </c>
      <c r="J49" s="20" t="s">
        <v>169</v>
      </c>
      <c r="K49" s="20">
        <v>0</v>
      </c>
      <c r="L49" s="113">
        <v>0</v>
      </c>
      <c r="M49" s="20" t="s">
        <v>169</v>
      </c>
      <c r="N49" s="20">
        <v>0</v>
      </c>
      <c r="O49" s="113">
        <v>0</v>
      </c>
      <c r="P49" s="20" t="s">
        <v>169</v>
      </c>
      <c r="Q49" s="20">
        <v>1</v>
      </c>
      <c r="R49" s="113">
        <v>0.1111111111111111</v>
      </c>
      <c r="S49" s="20"/>
      <c r="T49" s="20"/>
      <c r="U49" s="113"/>
      <c r="V49" s="17"/>
      <c r="W49" s="20"/>
      <c r="X49" s="113"/>
      <c r="Y49" s="17"/>
      <c r="Z49" s="20"/>
      <c r="AA49" s="113"/>
      <c r="AB49" s="20">
        <v>1</v>
      </c>
      <c r="AC49" s="113">
        <v>0.029411764705882353</v>
      </c>
      <c r="AD49" s="113">
        <f>AVERAGE(E49,W49,H49,K49,N49,Q49,T49,Z49)</f>
        <v>0.2</v>
      </c>
    </row>
    <row r="50" spans="1:30" ht="12.75">
      <c r="A50" s="17">
        <v>47</v>
      </c>
      <c r="B50" s="17" t="s">
        <v>86</v>
      </c>
      <c r="C50" s="17" t="s">
        <v>109</v>
      </c>
      <c r="D50" s="20" t="s">
        <v>108</v>
      </c>
      <c r="E50" s="20">
        <v>0</v>
      </c>
      <c r="F50" s="113">
        <v>0</v>
      </c>
      <c r="G50" s="20" t="s">
        <v>108</v>
      </c>
      <c r="H50" s="20">
        <v>0</v>
      </c>
      <c r="I50" s="113">
        <v>0</v>
      </c>
      <c r="J50" s="20"/>
      <c r="K50" s="20"/>
      <c r="L50" s="113"/>
      <c r="M50" s="20" t="s">
        <v>88</v>
      </c>
      <c r="N50" s="20">
        <v>0</v>
      </c>
      <c r="O50" s="113">
        <v>0</v>
      </c>
      <c r="P50" s="20" t="s">
        <v>108</v>
      </c>
      <c r="Q50" s="20">
        <v>0</v>
      </c>
      <c r="R50" s="113">
        <v>0</v>
      </c>
      <c r="S50" s="20" t="s">
        <v>108</v>
      </c>
      <c r="T50" s="20">
        <v>0</v>
      </c>
      <c r="U50" s="113">
        <v>0</v>
      </c>
      <c r="V50" s="20" t="s">
        <v>88</v>
      </c>
      <c r="W50" s="20">
        <v>0</v>
      </c>
      <c r="X50" s="113">
        <v>0</v>
      </c>
      <c r="Y50" s="20" t="s">
        <v>133</v>
      </c>
      <c r="Z50" s="20">
        <v>1</v>
      </c>
      <c r="AA50" s="113">
        <v>0.16666666666666666</v>
      </c>
      <c r="AB50" s="20">
        <v>1</v>
      </c>
      <c r="AC50" s="113">
        <v>0.02702702702702703</v>
      </c>
      <c r="AD50" s="113">
        <f>AVERAGE(E50,W50,H50,K50,N50,Q50,T50,Z50)</f>
        <v>0.14285714285714285</v>
      </c>
    </row>
    <row r="51" spans="1:30" ht="12.75">
      <c r="A51" s="17">
        <v>48</v>
      </c>
      <c r="B51" s="17" t="s">
        <v>99</v>
      </c>
      <c r="C51" s="17" t="s">
        <v>100</v>
      </c>
      <c r="D51" s="20" t="s">
        <v>88</v>
      </c>
      <c r="E51" s="20">
        <v>0</v>
      </c>
      <c r="F51" s="113">
        <v>0</v>
      </c>
      <c r="G51" s="20" t="s">
        <v>88</v>
      </c>
      <c r="H51" s="20">
        <v>0</v>
      </c>
      <c r="I51" s="113">
        <v>0</v>
      </c>
      <c r="J51" s="20" t="s">
        <v>88</v>
      </c>
      <c r="K51" s="20">
        <v>0</v>
      </c>
      <c r="L51" s="113">
        <v>0</v>
      </c>
      <c r="M51" s="20" t="s">
        <v>88</v>
      </c>
      <c r="N51" s="20">
        <v>0</v>
      </c>
      <c r="O51" s="113">
        <v>0</v>
      </c>
      <c r="P51" s="20"/>
      <c r="Q51" s="20"/>
      <c r="R51" s="113"/>
      <c r="S51" s="20" t="s">
        <v>88</v>
      </c>
      <c r="T51" s="20">
        <v>1</v>
      </c>
      <c r="U51" s="113">
        <v>0.125</v>
      </c>
      <c r="V51" s="17"/>
      <c r="W51" s="20"/>
      <c r="X51" s="113"/>
      <c r="Y51" s="20" t="s">
        <v>88</v>
      </c>
      <c r="Z51" s="20">
        <v>0</v>
      </c>
      <c r="AA51" s="113">
        <v>0</v>
      </c>
      <c r="AB51" s="20">
        <v>1</v>
      </c>
      <c r="AC51" s="113">
        <v>0.023255813953488372</v>
      </c>
      <c r="AD51" s="113">
        <f>AVERAGE(E51,W51,H51,K51,N51,Q51,T51,Z51)</f>
        <v>0.16666666666666666</v>
      </c>
    </row>
    <row r="52" spans="1:30" ht="12.75">
      <c r="A52" s="17">
        <v>49</v>
      </c>
      <c r="B52" s="17" t="s">
        <v>86</v>
      </c>
      <c r="C52" s="17" t="s">
        <v>87</v>
      </c>
      <c r="D52" s="20" t="s">
        <v>88</v>
      </c>
      <c r="E52" s="20">
        <v>1</v>
      </c>
      <c r="F52" s="113">
        <v>0.125</v>
      </c>
      <c r="G52" s="20" t="s">
        <v>88</v>
      </c>
      <c r="H52" s="20">
        <v>0</v>
      </c>
      <c r="I52" s="113">
        <v>0</v>
      </c>
      <c r="J52" s="20" t="s">
        <v>88</v>
      </c>
      <c r="K52" s="20">
        <v>0</v>
      </c>
      <c r="L52" s="113">
        <v>0</v>
      </c>
      <c r="M52" s="20" t="s">
        <v>88</v>
      </c>
      <c r="N52" s="20">
        <v>0</v>
      </c>
      <c r="O52" s="113">
        <v>0</v>
      </c>
      <c r="P52" s="20" t="s">
        <v>88</v>
      </c>
      <c r="Q52" s="20">
        <v>0</v>
      </c>
      <c r="R52" s="113">
        <v>0</v>
      </c>
      <c r="S52" s="20" t="s">
        <v>88</v>
      </c>
      <c r="T52" s="20">
        <v>0</v>
      </c>
      <c r="U52" s="113">
        <v>0</v>
      </c>
      <c r="V52" s="20" t="s">
        <v>88</v>
      </c>
      <c r="W52" s="20">
        <v>0</v>
      </c>
      <c r="X52" s="113">
        <v>0</v>
      </c>
      <c r="Y52" s="20" t="s">
        <v>88</v>
      </c>
      <c r="Z52" s="20">
        <v>0</v>
      </c>
      <c r="AA52" s="113">
        <v>0</v>
      </c>
      <c r="AB52" s="20">
        <v>1</v>
      </c>
      <c r="AC52" s="113">
        <v>0.018867924528301886</v>
      </c>
      <c r="AD52" s="113">
        <f>AVERAGE(E52,W52,H52,K52,N52,Q52,T52,Z52)</f>
        <v>0.125</v>
      </c>
    </row>
    <row r="53" spans="1:30" ht="12.75">
      <c r="A53" s="17">
        <v>50</v>
      </c>
      <c r="B53" s="17" t="s">
        <v>135</v>
      </c>
      <c r="C53" s="17" t="s">
        <v>23</v>
      </c>
      <c r="D53" s="20" t="s">
        <v>136</v>
      </c>
      <c r="E53" s="20">
        <v>0</v>
      </c>
      <c r="F53" s="113">
        <v>0</v>
      </c>
      <c r="G53" s="20"/>
      <c r="H53" s="20"/>
      <c r="I53" s="113"/>
      <c r="J53" s="20" t="s">
        <v>136</v>
      </c>
      <c r="K53" s="20">
        <v>0</v>
      </c>
      <c r="L53" s="113">
        <v>0</v>
      </c>
      <c r="M53" s="20"/>
      <c r="N53" s="20"/>
      <c r="O53" s="113"/>
      <c r="P53" s="20"/>
      <c r="Q53" s="20"/>
      <c r="R53" s="113"/>
      <c r="S53" s="20"/>
      <c r="T53" s="20"/>
      <c r="U53" s="113"/>
      <c r="V53" s="17"/>
      <c r="W53" s="17"/>
      <c r="X53" s="17"/>
      <c r="Y53" s="20"/>
      <c r="Z53" s="20"/>
      <c r="AA53" s="113"/>
      <c r="AB53" s="20">
        <f>SUM(E53,W53,H53,K53,N53,Q53,T53,Z53)</f>
        <v>0</v>
      </c>
      <c r="AC53" s="113">
        <f>_xlfn.IFERROR(AB53/(_xlfn.IFERROR(E53/F53,0)+_xlfn.IFERROR(H53/I53,0)+_xlfn.IFERROR(K53/L53,0)+_xlfn.IFERROR(N53/O53,0)+_xlfn.IFERROR(Q53/R53,0)+_xlfn.IFERROR(T53/U53,0)+_xlfn.IFERROR(W53/X53,0)*_xlfn.IFERROR(Z53/AA53,0)),0)</f>
        <v>0</v>
      </c>
      <c r="AD53" s="113">
        <f>AVERAGE(E53,W53,H53,K53,N53,Q53,T53,Z53)</f>
        <v>0</v>
      </c>
    </row>
    <row r="54" spans="1:30" ht="12.75">
      <c r="A54" s="17">
        <v>51</v>
      </c>
      <c r="B54" s="17" t="s">
        <v>265</v>
      </c>
      <c r="C54" s="17" t="s">
        <v>266</v>
      </c>
      <c r="D54" s="20"/>
      <c r="E54" s="20"/>
      <c r="F54" s="113"/>
      <c r="G54" s="20"/>
      <c r="H54" s="20"/>
      <c r="I54" s="113"/>
      <c r="J54" s="20" t="s">
        <v>211</v>
      </c>
      <c r="K54" s="20">
        <v>0</v>
      </c>
      <c r="L54" s="113">
        <v>0</v>
      </c>
      <c r="M54" s="20"/>
      <c r="N54" s="20"/>
      <c r="O54" s="113"/>
      <c r="P54" s="20"/>
      <c r="Q54" s="20"/>
      <c r="R54" s="113"/>
      <c r="S54" s="20"/>
      <c r="T54" s="20"/>
      <c r="U54" s="113"/>
      <c r="V54" s="17"/>
      <c r="W54" s="17"/>
      <c r="X54" s="17"/>
      <c r="Y54" s="17"/>
      <c r="Z54" s="17"/>
      <c r="AA54" s="17"/>
      <c r="AB54" s="20">
        <f>SUM(E54,W54,H54,K54,N54,Q54,T54,Z54)</f>
        <v>0</v>
      </c>
      <c r="AC54" s="113">
        <f>_xlfn.IFERROR(AB54/(_xlfn.IFERROR(E54/F54,0)+_xlfn.IFERROR(H54/I54,0)+_xlfn.IFERROR(K54/L54,0)+_xlfn.IFERROR(N54/O54,0)+_xlfn.IFERROR(Q54/R54,0)+_xlfn.IFERROR(T54/U54,0)+_xlfn.IFERROR(W54/X54,0)*_xlfn.IFERROR(Z54/AA54,0)),0)</f>
        <v>0</v>
      </c>
      <c r="AD54" s="113">
        <f>AVERAGE(E54,W54,H54,K54,N54,Q54,T54,Z54)</f>
        <v>0</v>
      </c>
    </row>
    <row r="55" spans="1:30" ht="12.75">
      <c r="A55" s="17">
        <v>52</v>
      </c>
      <c r="B55" s="17" t="s">
        <v>327</v>
      </c>
      <c r="C55" s="17" t="s">
        <v>111</v>
      </c>
      <c r="D55" s="20"/>
      <c r="E55" s="20"/>
      <c r="F55" s="113"/>
      <c r="G55" s="20"/>
      <c r="H55" s="20"/>
      <c r="I55" s="113"/>
      <c r="J55" s="20"/>
      <c r="K55" s="20"/>
      <c r="L55" s="113"/>
      <c r="M55" s="20"/>
      <c r="N55" s="20"/>
      <c r="O55" s="113"/>
      <c r="P55" s="20"/>
      <c r="Q55" s="20"/>
      <c r="R55" s="113"/>
      <c r="S55" s="20"/>
      <c r="T55" s="20"/>
      <c r="U55" s="113"/>
      <c r="V55" s="20"/>
      <c r="W55" s="20"/>
      <c r="X55" s="113"/>
      <c r="Y55" s="20" t="s">
        <v>308</v>
      </c>
      <c r="Z55" s="20">
        <v>0</v>
      </c>
      <c r="AA55" s="113">
        <v>0</v>
      </c>
      <c r="AB55" s="20">
        <f>SUM(E55,W55,H55,K55,N55,Q55,T55,Z55)</f>
        <v>0</v>
      </c>
      <c r="AC55" s="113">
        <f>_xlfn.IFERROR(AB55/(_xlfn.IFERROR(E55/F55,0)+_xlfn.IFERROR(H55/I55,0)+_xlfn.IFERROR(K55/L55,0)+_xlfn.IFERROR(N55/O55,0)+_xlfn.IFERROR(Q55/R55,0)+_xlfn.IFERROR(T55/U55,0)+_xlfn.IFERROR(W55/X55,0)*_xlfn.IFERROR(Z55/AA55,0)),0)</f>
        <v>0</v>
      </c>
      <c r="AD55" s="113">
        <f>AVERAGE(E55,W55,H55,K55,N55,Q55,T55,Z55)</f>
        <v>0</v>
      </c>
    </row>
    <row r="56" spans="1:30" ht="12.75">
      <c r="A56" s="17">
        <v>53</v>
      </c>
      <c r="B56" s="17" t="s">
        <v>321</v>
      </c>
      <c r="C56" s="122" t="s">
        <v>322</v>
      </c>
      <c r="D56" s="20"/>
      <c r="E56" s="20"/>
      <c r="F56" s="113"/>
      <c r="G56" s="20"/>
      <c r="H56" s="20"/>
      <c r="I56" s="113"/>
      <c r="J56" s="20"/>
      <c r="K56" s="20"/>
      <c r="L56" s="113"/>
      <c r="M56" s="20"/>
      <c r="N56" s="20"/>
      <c r="O56" s="113"/>
      <c r="P56" s="20"/>
      <c r="Q56" s="20"/>
      <c r="R56" s="113"/>
      <c r="S56" s="20"/>
      <c r="T56" s="20"/>
      <c r="U56" s="113"/>
      <c r="V56" s="17"/>
      <c r="W56" s="20"/>
      <c r="X56" s="113"/>
      <c r="Y56" s="20" t="s">
        <v>312</v>
      </c>
      <c r="Z56" s="20">
        <v>0</v>
      </c>
      <c r="AA56" s="113">
        <v>0</v>
      </c>
      <c r="AB56" s="20">
        <f>SUM(E56,W56,H56,K56,N56,Q56,T56,Z56)</f>
        <v>0</v>
      </c>
      <c r="AC56" s="113">
        <f>_xlfn.IFERROR(AB56/(_xlfn.IFERROR(E56/F56,0)+_xlfn.IFERROR(H56/I56,0)+_xlfn.IFERROR(K56/L56,0)+_xlfn.IFERROR(N56/O56,0)+_xlfn.IFERROR(Q56/R56,0)+_xlfn.IFERROR(T56/U56,0)+_xlfn.IFERROR(W56/X56,0)*_xlfn.IFERROR(Z56/AA56,0)),0)</f>
        <v>0</v>
      </c>
      <c r="AD56" s="113">
        <f>AVERAGE(E56,W56,H56,K56,N56,Q56,T56,Z56)</f>
        <v>0</v>
      </c>
    </row>
    <row r="57" spans="1:30" ht="12.75">
      <c r="A57" s="17">
        <v>54</v>
      </c>
      <c r="B57" s="17" t="s">
        <v>191</v>
      </c>
      <c r="C57" s="17" t="s">
        <v>192</v>
      </c>
      <c r="D57" s="20"/>
      <c r="E57" s="20"/>
      <c r="F57" s="113"/>
      <c r="G57" s="20" t="s">
        <v>186</v>
      </c>
      <c r="H57" s="20">
        <v>0</v>
      </c>
      <c r="I57" s="113">
        <v>0</v>
      </c>
      <c r="J57" s="20"/>
      <c r="K57" s="20"/>
      <c r="L57" s="113"/>
      <c r="M57" s="20"/>
      <c r="N57" s="20"/>
      <c r="O57" s="113"/>
      <c r="P57" s="20"/>
      <c r="Q57" s="20"/>
      <c r="R57" s="113"/>
      <c r="S57" s="20"/>
      <c r="T57" s="20"/>
      <c r="U57" s="113"/>
      <c r="V57" s="17"/>
      <c r="W57" s="20"/>
      <c r="X57" s="113"/>
      <c r="Y57" s="17"/>
      <c r="Z57" s="20"/>
      <c r="AA57" s="113"/>
      <c r="AB57" s="20">
        <f>SUM(E57,W57,H57,K57,N57,Q57,T57,Z57)</f>
        <v>0</v>
      </c>
      <c r="AC57" s="113">
        <f>_xlfn.IFERROR(AB57/(_xlfn.IFERROR(E57/F57,0)+_xlfn.IFERROR(H57/I57,0)+_xlfn.IFERROR(K57/L57,0)+_xlfn.IFERROR(N57/O57,0)+_xlfn.IFERROR(Q57/R57,0)+_xlfn.IFERROR(T57/U57,0)+_xlfn.IFERROR(W57/X57,0)*_xlfn.IFERROR(Z57/AA57,0)),0)</f>
        <v>0</v>
      </c>
      <c r="AD57" s="113">
        <f>AVERAGE(E57,W57,H57,K57,N57,Q57,T57,Z57)</f>
        <v>0</v>
      </c>
    </row>
    <row r="58" spans="1:30" ht="12.75">
      <c r="A58" s="17">
        <v>55</v>
      </c>
      <c r="B58" s="17" t="s">
        <v>323</v>
      </c>
      <c r="C58" s="122" t="s">
        <v>324</v>
      </c>
      <c r="D58" s="20"/>
      <c r="E58" s="20"/>
      <c r="F58" s="113"/>
      <c r="G58" s="20"/>
      <c r="H58" s="20"/>
      <c r="I58" s="113"/>
      <c r="J58" s="20"/>
      <c r="K58" s="20"/>
      <c r="L58" s="113"/>
      <c r="M58" s="20"/>
      <c r="N58" s="20"/>
      <c r="O58" s="113"/>
      <c r="P58" s="20"/>
      <c r="Q58" s="20"/>
      <c r="R58" s="113"/>
      <c r="S58" s="20"/>
      <c r="T58" s="20"/>
      <c r="U58" s="113"/>
      <c r="V58" s="17"/>
      <c r="W58" s="20"/>
      <c r="X58" s="113"/>
      <c r="Y58" s="20" t="s">
        <v>312</v>
      </c>
      <c r="Z58" s="20">
        <v>0</v>
      </c>
      <c r="AA58" s="113">
        <v>0</v>
      </c>
      <c r="AB58" s="20">
        <f>SUM(E58,W58,H58,K58,N58,Q58,T58,Z58)</f>
        <v>0</v>
      </c>
      <c r="AC58" s="113">
        <f>_xlfn.IFERROR(AB58/(_xlfn.IFERROR(E58/F58,0)+_xlfn.IFERROR(H58/I58,0)+_xlfn.IFERROR(K58/L58,0)+_xlfn.IFERROR(N58/O58,0)+_xlfn.IFERROR(Q58/R58,0)+_xlfn.IFERROR(T58/U58,0)+_xlfn.IFERROR(W58/X58,0)*_xlfn.IFERROR(Z58/AA58,0)),0)</f>
        <v>0</v>
      </c>
      <c r="AD58" s="113">
        <f>AVERAGE(E58,W58,H58,K58,N58,Q58,T58,Z58)</f>
        <v>0</v>
      </c>
    </row>
    <row r="59" spans="1:30" ht="12.75">
      <c r="A59" s="17">
        <v>56</v>
      </c>
      <c r="B59" s="17" t="s">
        <v>141</v>
      </c>
      <c r="C59" s="17" t="s">
        <v>142</v>
      </c>
      <c r="D59" s="20" t="s">
        <v>133</v>
      </c>
      <c r="E59" s="20">
        <v>0</v>
      </c>
      <c r="F59" s="113">
        <v>0</v>
      </c>
      <c r="G59" s="20"/>
      <c r="H59" s="20"/>
      <c r="I59" s="113"/>
      <c r="J59" s="20"/>
      <c r="K59" s="20"/>
      <c r="L59" s="113"/>
      <c r="M59" s="20" t="s">
        <v>133</v>
      </c>
      <c r="N59" s="20">
        <v>0</v>
      </c>
      <c r="O59" s="113">
        <v>0</v>
      </c>
      <c r="P59" s="20" t="s">
        <v>133</v>
      </c>
      <c r="Q59" s="20">
        <v>0</v>
      </c>
      <c r="R59" s="113">
        <v>0</v>
      </c>
      <c r="S59" s="20"/>
      <c r="T59" s="20"/>
      <c r="U59" s="113"/>
      <c r="V59" s="17"/>
      <c r="W59" s="17"/>
      <c r="X59" s="17"/>
      <c r="Y59" s="17"/>
      <c r="Z59" s="17"/>
      <c r="AA59" s="17"/>
      <c r="AB59" s="20">
        <f>SUM(E59,W59,H59,K59,N59,Q59,T59,Z59)</f>
        <v>0</v>
      </c>
      <c r="AC59" s="113">
        <f>_xlfn.IFERROR(AB59/(_xlfn.IFERROR(E59/F59,0)+_xlfn.IFERROR(H59/I59,0)+_xlfn.IFERROR(K59/L59,0)+_xlfn.IFERROR(N59/O59,0)+_xlfn.IFERROR(Q59/R59,0)+_xlfn.IFERROR(T59/U59,0)+_xlfn.IFERROR(W59/X59,0)*_xlfn.IFERROR(Z59/AA59,0)),0)</f>
        <v>0</v>
      </c>
      <c r="AD59" s="113">
        <f>AVERAGE(E59,W59,H59,K59,N59,Q59,T59,Z59)</f>
        <v>0</v>
      </c>
    </row>
    <row r="60" spans="1:30" ht="12.75">
      <c r="A60" s="17">
        <v>57</v>
      </c>
      <c r="B60" s="17" t="s">
        <v>106</v>
      </c>
      <c r="C60" s="17" t="s">
        <v>107</v>
      </c>
      <c r="D60" s="20" t="s">
        <v>108</v>
      </c>
      <c r="E60" s="20">
        <v>0</v>
      </c>
      <c r="F60" s="113">
        <v>0</v>
      </c>
      <c r="G60" s="20" t="s">
        <v>108</v>
      </c>
      <c r="H60" s="20">
        <v>0</v>
      </c>
      <c r="I60" s="113">
        <v>0</v>
      </c>
      <c r="J60" s="20"/>
      <c r="K60" s="20"/>
      <c r="L60" s="113"/>
      <c r="M60" s="20"/>
      <c r="N60" s="20"/>
      <c r="O60" s="113"/>
      <c r="P60" s="20" t="s">
        <v>108</v>
      </c>
      <c r="Q60" s="20">
        <v>0</v>
      </c>
      <c r="R60" s="113">
        <v>0</v>
      </c>
      <c r="S60" s="20" t="s">
        <v>108</v>
      </c>
      <c r="T60" s="20">
        <v>0</v>
      </c>
      <c r="U60" s="113">
        <v>0</v>
      </c>
      <c r="V60" s="17"/>
      <c r="W60" s="20"/>
      <c r="X60" s="113"/>
      <c r="Y60" s="17"/>
      <c r="Z60" s="20"/>
      <c r="AA60" s="113"/>
      <c r="AB60" s="20">
        <f>SUM(E60,W60,H60,K60,N60,Q60,T60,Z60)</f>
        <v>0</v>
      </c>
      <c r="AC60" s="113">
        <f>_xlfn.IFERROR(AB60/(_xlfn.IFERROR(E60/F60,0)+_xlfn.IFERROR(H60/I60,0)+_xlfn.IFERROR(K60/L60,0)+_xlfn.IFERROR(N60/O60,0)+_xlfn.IFERROR(Q60/R60,0)+_xlfn.IFERROR(T60/U60,0)+_xlfn.IFERROR(W60/X60,0)*_xlfn.IFERROR(Z60/AA60,0)),0)</f>
        <v>0</v>
      </c>
      <c r="AD60" s="113">
        <f>AVERAGE(E60,W60,H60,K60,N60,Q60,T60,Z60)</f>
        <v>0</v>
      </c>
    </row>
    <row r="61" spans="1:30" ht="12.75">
      <c r="A61" s="17">
        <v>58</v>
      </c>
      <c r="B61" s="17" t="s">
        <v>325</v>
      </c>
      <c r="C61" s="122" t="s">
        <v>326</v>
      </c>
      <c r="D61" s="20"/>
      <c r="E61" s="20"/>
      <c r="F61" s="113"/>
      <c r="G61" s="20"/>
      <c r="H61" s="20"/>
      <c r="I61" s="113"/>
      <c r="J61" s="20"/>
      <c r="K61" s="20"/>
      <c r="L61" s="113"/>
      <c r="M61" s="20"/>
      <c r="N61" s="20"/>
      <c r="O61" s="113"/>
      <c r="P61" s="20"/>
      <c r="Q61" s="20"/>
      <c r="R61" s="113"/>
      <c r="S61" s="20"/>
      <c r="T61" s="20"/>
      <c r="U61" s="113"/>
      <c r="V61" s="17"/>
      <c r="W61" s="20"/>
      <c r="X61" s="113"/>
      <c r="Y61" s="20" t="s">
        <v>312</v>
      </c>
      <c r="Z61" s="20">
        <v>0</v>
      </c>
      <c r="AA61" s="113">
        <v>0</v>
      </c>
      <c r="AB61" s="20">
        <f>SUM(E61,W61,H61,K61,N61,Q61,T61,Z61)</f>
        <v>0</v>
      </c>
      <c r="AC61" s="113">
        <f>_xlfn.IFERROR(AB61/(_xlfn.IFERROR(E61/F61,0)+_xlfn.IFERROR(H61/I61,0)+_xlfn.IFERROR(K61/L61,0)+_xlfn.IFERROR(N61/O61,0)+_xlfn.IFERROR(Q61/R61,0)+_xlfn.IFERROR(T61/U61,0)+_xlfn.IFERROR(W61/X61,0)*_xlfn.IFERROR(Z61/AA61,0)),0)</f>
        <v>0</v>
      </c>
      <c r="AD61" s="113">
        <f>AVERAGE(E61,W61,H61,K61,N61,Q61,T61,Z61)</f>
        <v>0</v>
      </c>
    </row>
    <row r="62" spans="1:30" ht="12.75">
      <c r="A62" s="17">
        <v>59</v>
      </c>
      <c r="B62" s="17" t="s">
        <v>248</v>
      </c>
      <c r="C62" s="17" t="s">
        <v>285</v>
      </c>
      <c r="D62" s="20"/>
      <c r="E62" s="20"/>
      <c r="F62" s="113"/>
      <c r="G62" s="20"/>
      <c r="H62" s="20"/>
      <c r="I62" s="113"/>
      <c r="J62" s="20"/>
      <c r="K62" s="20"/>
      <c r="L62" s="113"/>
      <c r="M62" s="20"/>
      <c r="N62" s="20"/>
      <c r="O62" s="113"/>
      <c r="P62" s="20" t="s">
        <v>96</v>
      </c>
      <c r="Q62" s="20">
        <v>0</v>
      </c>
      <c r="R62" s="113">
        <v>0</v>
      </c>
      <c r="S62" s="20" t="s">
        <v>96</v>
      </c>
      <c r="T62" s="20">
        <v>0</v>
      </c>
      <c r="U62" s="113">
        <v>0</v>
      </c>
      <c r="V62" s="17"/>
      <c r="W62" s="17"/>
      <c r="X62" s="17"/>
      <c r="Y62" s="17"/>
      <c r="Z62" s="17"/>
      <c r="AA62" s="17"/>
      <c r="AB62" s="20">
        <f>SUM(E62,W62,H62,K62,N62,Q62,T62,Z62)</f>
        <v>0</v>
      </c>
      <c r="AC62" s="113">
        <f>_xlfn.IFERROR(AB62/(_xlfn.IFERROR(E62/F62,0)+_xlfn.IFERROR(H62/I62,0)+_xlfn.IFERROR(K62/L62,0)+_xlfn.IFERROR(N62/O62,0)+_xlfn.IFERROR(Q62/R62,0)+_xlfn.IFERROR(T62/U62,0)+_xlfn.IFERROR(W62/X62,0)*_xlfn.IFERROR(Z62/AA62,0)),0)</f>
        <v>0</v>
      </c>
      <c r="AD62" s="113">
        <f>AVERAGE(E62,W62,H62,K62,N62,Q62,T62,Z62)</f>
        <v>0</v>
      </c>
    </row>
    <row r="63" spans="1:30" ht="12.75">
      <c r="A63" s="17">
        <v>60</v>
      </c>
      <c r="B63" s="17" t="s">
        <v>238</v>
      </c>
      <c r="C63" s="17" t="s">
        <v>258</v>
      </c>
      <c r="D63" s="20"/>
      <c r="E63" s="20"/>
      <c r="F63" s="113"/>
      <c r="G63" s="20"/>
      <c r="H63" s="20"/>
      <c r="I63" s="113"/>
      <c r="J63" s="20" t="s">
        <v>204</v>
      </c>
      <c r="K63" s="20">
        <v>0</v>
      </c>
      <c r="L63" s="113">
        <v>0</v>
      </c>
      <c r="M63" s="20"/>
      <c r="N63" s="20"/>
      <c r="O63" s="113"/>
      <c r="P63" s="20"/>
      <c r="Q63" s="20"/>
      <c r="R63" s="113"/>
      <c r="S63" s="20"/>
      <c r="T63" s="20"/>
      <c r="U63" s="113"/>
      <c r="V63" s="17"/>
      <c r="W63" s="17"/>
      <c r="X63" s="17"/>
      <c r="Y63" s="17"/>
      <c r="Z63" s="17"/>
      <c r="AA63" s="17"/>
      <c r="AB63" s="20">
        <f>SUM(E63,W63,H63,K63,N63,Q63,T63,Z63)</f>
        <v>0</v>
      </c>
      <c r="AC63" s="113">
        <f>_xlfn.IFERROR(AB63/(_xlfn.IFERROR(E63/F63,0)+_xlfn.IFERROR(H63/I63,0)+_xlfn.IFERROR(K63/L63,0)+_xlfn.IFERROR(N63/O63,0)+_xlfn.IFERROR(Q63/R63,0)+_xlfn.IFERROR(T63/U63,0)+_xlfn.IFERROR(W63/X63,0)*_xlfn.IFERROR(Z63/AA63,0)),0)</f>
        <v>0</v>
      </c>
      <c r="AD63" s="113">
        <f>AVERAGE(E63,W63,H63,K63,N63,Q63,T63,Z63)</f>
        <v>0</v>
      </c>
    </row>
    <row r="64" spans="1:30" ht="12.75">
      <c r="A64" s="17">
        <v>61</v>
      </c>
      <c r="B64" s="17" t="s">
        <v>242</v>
      </c>
      <c r="C64" s="17" t="s">
        <v>243</v>
      </c>
      <c r="D64" s="20"/>
      <c r="E64" s="20"/>
      <c r="F64" s="113"/>
      <c r="G64" s="20"/>
      <c r="H64" s="20"/>
      <c r="I64" s="113"/>
      <c r="J64" s="20" t="s">
        <v>270</v>
      </c>
      <c r="K64" s="20">
        <v>0</v>
      </c>
      <c r="L64" s="113">
        <v>0</v>
      </c>
      <c r="M64" s="20"/>
      <c r="N64" s="20"/>
      <c r="O64" s="113"/>
      <c r="P64" s="20"/>
      <c r="Q64" s="20"/>
      <c r="R64" s="113"/>
      <c r="S64" s="20"/>
      <c r="T64" s="20"/>
      <c r="U64" s="113"/>
      <c r="V64" s="17"/>
      <c r="W64" s="17"/>
      <c r="X64" s="17"/>
      <c r="Y64" s="17"/>
      <c r="Z64" s="17"/>
      <c r="AA64" s="17"/>
      <c r="AB64" s="20">
        <f>SUM(E64,W64,H64,K64,N64,Q64,T64,Z64)</f>
        <v>0</v>
      </c>
      <c r="AC64" s="113">
        <f>_xlfn.IFERROR(AB64/(_xlfn.IFERROR(E64/F64,0)+_xlfn.IFERROR(H64/I64,0)+_xlfn.IFERROR(K64/L64,0)+_xlfn.IFERROR(N64/O64,0)+_xlfn.IFERROR(Q64/R64,0)+_xlfn.IFERROR(T64/U64,0)+_xlfn.IFERROR(W64/X64,0)*_xlfn.IFERROR(Z64/AA64,0)),0)</f>
        <v>0</v>
      </c>
      <c r="AD64" s="113">
        <f>AVERAGE(E64,W64,H64,K64,N64,Q64,T64,Z64)</f>
        <v>0</v>
      </c>
    </row>
    <row r="65" spans="1:30" ht="12.75">
      <c r="A65" s="17">
        <v>62</v>
      </c>
      <c r="B65" s="17" t="s">
        <v>253</v>
      </c>
      <c r="C65" s="17" t="s">
        <v>254</v>
      </c>
      <c r="D65" s="20"/>
      <c r="E65" s="20"/>
      <c r="F65" s="113"/>
      <c r="G65" s="20"/>
      <c r="H65" s="20"/>
      <c r="I65" s="113"/>
      <c r="J65" s="20" t="s">
        <v>212</v>
      </c>
      <c r="K65" s="20">
        <v>0</v>
      </c>
      <c r="L65" s="113">
        <v>0</v>
      </c>
      <c r="M65" s="20"/>
      <c r="N65" s="20"/>
      <c r="O65" s="113"/>
      <c r="P65" s="20"/>
      <c r="Q65" s="20"/>
      <c r="R65" s="113"/>
      <c r="S65" s="20"/>
      <c r="T65" s="20"/>
      <c r="U65" s="113"/>
      <c r="V65" s="17"/>
      <c r="W65" s="17"/>
      <c r="X65" s="17"/>
      <c r="Y65" s="17"/>
      <c r="Z65" s="17"/>
      <c r="AA65" s="17"/>
      <c r="AB65" s="20">
        <f>SUM(E65,W65,H65,K65,N65,Q65,T65,Z65)</f>
        <v>0</v>
      </c>
      <c r="AC65" s="113">
        <f>_xlfn.IFERROR(AB65/(_xlfn.IFERROR(E65/F65,0)+_xlfn.IFERROR(H65/I65,0)+_xlfn.IFERROR(K65/L65,0)+_xlfn.IFERROR(N65/O65,0)+_xlfn.IFERROR(Q65/R65,0)+_xlfn.IFERROR(T65/U65,0)+_xlfn.IFERROR(W65/X65,0)*_xlfn.IFERROR(Z65/AA65,0)),0)</f>
        <v>0</v>
      </c>
      <c r="AD65" s="113">
        <f>AVERAGE(E65,W65,H65,K65,N65,Q65,T65,Z65)</f>
        <v>0</v>
      </c>
    </row>
    <row r="66" spans="1:30" ht="12.75">
      <c r="A66" s="17">
        <v>63</v>
      </c>
      <c r="B66" s="17" t="s">
        <v>278</v>
      </c>
      <c r="C66" s="17" t="s">
        <v>279</v>
      </c>
      <c r="D66" s="20"/>
      <c r="E66" s="20"/>
      <c r="F66" s="113"/>
      <c r="G66" s="20"/>
      <c r="H66" s="20"/>
      <c r="I66" s="113"/>
      <c r="J66" s="20"/>
      <c r="K66" s="20"/>
      <c r="L66" s="113"/>
      <c r="M66" s="20"/>
      <c r="N66" s="20"/>
      <c r="O66" s="113"/>
      <c r="P66" s="20" t="s">
        <v>273</v>
      </c>
      <c r="Q66" s="20">
        <v>0</v>
      </c>
      <c r="R66" s="113">
        <v>0</v>
      </c>
      <c r="S66" s="20"/>
      <c r="T66" s="20"/>
      <c r="U66" s="113"/>
      <c r="V66" s="17"/>
      <c r="W66" s="17"/>
      <c r="X66" s="17"/>
      <c r="Y66" s="17"/>
      <c r="Z66" s="17"/>
      <c r="AA66" s="17"/>
      <c r="AB66" s="20">
        <f>SUM(E66,W66,H66,K66,N66,Q66,T66,Z66)</f>
        <v>0</v>
      </c>
      <c r="AC66" s="113">
        <f>_xlfn.IFERROR(AB66/(_xlfn.IFERROR(E66/F66,0)+_xlfn.IFERROR(H66/I66,0)+_xlfn.IFERROR(K66/L66,0)+_xlfn.IFERROR(N66/O66,0)+_xlfn.IFERROR(Q66/R66,0)+_xlfn.IFERROR(T66/U66,0)+_xlfn.IFERROR(W66/X66,0)*_xlfn.IFERROR(Z66/AA66,0)),0)</f>
        <v>0</v>
      </c>
      <c r="AD66" s="113">
        <f>AVERAGE(E66,W66,H66,K66,N66,Q66,T66,Z66)</f>
        <v>0</v>
      </c>
    </row>
    <row r="67" spans="1:30" ht="12.75">
      <c r="A67" s="17">
        <v>64</v>
      </c>
      <c r="B67" s="17" t="s">
        <v>141</v>
      </c>
      <c r="C67" s="17" t="s">
        <v>193</v>
      </c>
      <c r="D67" s="20"/>
      <c r="E67" s="20"/>
      <c r="F67" s="113"/>
      <c r="G67" s="20" t="s">
        <v>186</v>
      </c>
      <c r="H67" s="20">
        <v>0</v>
      </c>
      <c r="I67" s="113">
        <v>0</v>
      </c>
      <c r="J67" s="20"/>
      <c r="K67" s="20"/>
      <c r="L67" s="113"/>
      <c r="M67" s="20"/>
      <c r="N67" s="20"/>
      <c r="O67" s="113"/>
      <c r="P67" s="20"/>
      <c r="Q67" s="20"/>
      <c r="R67" s="113"/>
      <c r="S67" s="20"/>
      <c r="T67" s="20"/>
      <c r="U67" s="113"/>
      <c r="V67" s="17"/>
      <c r="W67" s="20"/>
      <c r="X67" s="113"/>
      <c r="Y67" s="17"/>
      <c r="Z67" s="20"/>
      <c r="AA67" s="113"/>
      <c r="AB67" s="20">
        <f>SUM(E67,W67,H67,K67,N67,Q67,T67,Z67)</f>
        <v>0</v>
      </c>
      <c r="AC67" s="113">
        <f>_xlfn.IFERROR(AB67/(_xlfn.IFERROR(E67/F67,0)+_xlfn.IFERROR(H67/I67,0)+_xlfn.IFERROR(K67/L67,0)+_xlfn.IFERROR(N67/O67,0)+_xlfn.IFERROR(Q67/R67,0)+_xlfn.IFERROR(T67/U67,0)+_xlfn.IFERROR(W67/X67,0)*_xlfn.IFERROR(Z67/AA67,0)),0)</f>
        <v>0</v>
      </c>
      <c r="AD67" s="113">
        <f>AVERAGE(E67,W67,H67,K67,N67,Q67,T67,Z67)</f>
        <v>0</v>
      </c>
    </row>
    <row r="68" spans="1:30" ht="12.75">
      <c r="A68" s="17">
        <v>65</v>
      </c>
      <c r="B68" s="17" t="s">
        <v>244</v>
      </c>
      <c r="C68" s="17" t="s">
        <v>241</v>
      </c>
      <c r="D68" s="20"/>
      <c r="E68" s="20"/>
      <c r="F68" s="113"/>
      <c r="G68" s="20"/>
      <c r="H68" s="20"/>
      <c r="I68" s="113"/>
      <c r="J68" s="20" t="s">
        <v>270</v>
      </c>
      <c r="K68" s="20">
        <v>0</v>
      </c>
      <c r="L68" s="113">
        <v>0</v>
      </c>
      <c r="M68" s="20"/>
      <c r="N68" s="20"/>
      <c r="O68" s="113"/>
      <c r="P68" s="20"/>
      <c r="Q68" s="20"/>
      <c r="R68" s="113"/>
      <c r="S68" s="20"/>
      <c r="T68" s="20"/>
      <c r="U68" s="113"/>
      <c r="V68" s="17"/>
      <c r="W68" s="17"/>
      <c r="X68" s="17"/>
      <c r="Y68" s="17"/>
      <c r="Z68" s="17"/>
      <c r="AA68" s="17"/>
      <c r="AB68" s="20">
        <f>SUM(E68,W68,H68,K68,N68,Q68,T68,Z68)</f>
        <v>0</v>
      </c>
      <c r="AC68" s="113">
        <f>_xlfn.IFERROR(AB68/(_xlfn.IFERROR(E68/F68,0)+_xlfn.IFERROR(H68/I68,0)+_xlfn.IFERROR(K68/L68,0)+_xlfn.IFERROR(N68/O68,0)+_xlfn.IFERROR(Q68/R68,0)+_xlfn.IFERROR(T68/U68,0)+_xlfn.IFERROR(W68/X68,0)*_xlfn.IFERROR(Z68/AA68,0)),0)</f>
        <v>0</v>
      </c>
      <c r="AD68" s="113">
        <f>AVERAGE(E68,W68,H68,K68,N68,Q68,T68,Z68)</f>
        <v>0</v>
      </c>
    </row>
    <row r="69" spans="1:30" ht="12.75">
      <c r="A69" s="17">
        <v>66</v>
      </c>
      <c r="B69" s="17" t="s">
        <v>250</v>
      </c>
      <c r="C69" s="17" t="s">
        <v>249</v>
      </c>
      <c r="D69" s="20"/>
      <c r="E69" s="20"/>
      <c r="F69" s="113"/>
      <c r="G69" s="20"/>
      <c r="H69" s="20"/>
      <c r="I69" s="113"/>
      <c r="J69" s="20" t="s">
        <v>209</v>
      </c>
      <c r="K69" s="20">
        <v>0</v>
      </c>
      <c r="L69" s="113">
        <v>0</v>
      </c>
      <c r="M69" s="20"/>
      <c r="N69" s="20"/>
      <c r="O69" s="113"/>
      <c r="P69" s="20"/>
      <c r="Q69" s="20"/>
      <c r="R69" s="113"/>
      <c r="S69" s="20"/>
      <c r="T69" s="20"/>
      <c r="U69" s="113"/>
      <c r="V69" s="17"/>
      <c r="W69" s="17"/>
      <c r="X69" s="17"/>
      <c r="Y69" s="17"/>
      <c r="Z69" s="17"/>
      <c r="AA69" s="17"/>
      <c r="AB69" s="20">
        <f>SUM(E69,W69,H69,K69,N69,Q69,T69,Z69)</f>
        <v>0</v>
      </c>
      <c r="AC69" s="113">
        <f>_xlfn.IFERROR(AB69/(_xlfn.IFERROR(E69/F69,0)+_xlfn.IFERROR(H69/I69,0)+_xlfn.IFERROR(K69/L69,0)+_xlfn.IFERROR(N69/O69,0)+_xlfn.IFERROR(Q69/R69,0)+_xlfn.IFERROR(T69/U69,0)+_xlfn.IFERROR(W69/X69,0)*_xlfn.IFERROR(Z69/AA69,0)),0)</f>
        <v>0</v>
      </c>
      <c r="AD69" s="113">
        <f>AVERAGE(E69,W69,H69,K69,N69,Q69,T69,Z69)</f>
        <v>0</v>
      </c>
    </row>
    <row r="70" spans="1:30" ht="12.75">
      <c r="A70" s="17">
        <v>67</v>
      </c>
      <c r="B70" s="17" t="s">
        <v>238</v>
      </c>
      <c r="C70" s="17" t="s">
        <v>245</v>
      </c>
      <c r="D70" s="20"/>
      <c r="E70" s="20"/>
      <c r="F70" s="113"/>
      <c r="G70" s="20"/>
      <c r="H70" s="20"/>
      <c r="I70" s="113"/>
      <c r="J70" s="20" t="s">
        <v>270</v>
      </c>
      <c r="K70" s="20">
        <v>0</v>
      </c>
      <c r="L70" s="113">
        <v>0</v>
      </c>
      <c r="M70" s="20"/>
      <c r="N70" s="20"/>
      <c r="O70" s="113"/>
      <c r="P70" s="20"/>
      <c r="Q70" s="20"/>
      <c r="R70" s="113"/>
      <c r="S70" s="20"/>
      <c r="T70" s="20"/>
      <c r="U70" s="113"/>
      <c r="V70" s="17"/>
      <c r="W70" s="17"/>
      <c r="X70" s="17"/>
      <c r="Y70" s="17"/>
      <c r="Z70" s="17"/>
      <c r="AA70" s="17"/>
      <c r="AB70" s="20">
        <f>SUM(E70,W70,H70,K70,N70,Q70,T70,Z70)</f>
        <v>0</v>
      </c>
      <c r="AC70" s="113">
        <f>_xlfn.IFERROR(AB70/(_xlfn.IFERROR(E70/F70,0)+_xlfn.IFERROR(H70/I70,0)+_xlfn.IFERROR(K70/L70,0)+_xlfn.IFERROR(N70/O70,0)+_xlfn.IFERROR(Q70/R70,0)+_xlfn.IFERROR(T70/U70,0)+_xlfn.IFERROR(W70/X70,0)*_xlfn.IFERROR(Z70/AA70,0)),0)</f>
        <v>0</v>
      </c>
      <c r="AD70" s="113">
        <f>AVERAGE(E70,W70,H70,K70,N70,Q70,T70,Z70)</f>
        <v>0</v>
      </c>
    </row>
    <row r="71" spans="1:30" ht="12.75">
      <c r="A71" s="17">
        <v>68</v>
      </c>
      <c r="B71" s="17" t="s">
        <v>104</v>
      </c>
      <c r="C71" s="17" t="s">
        <v>282</v>
      </c>
      <c r="D71" s="20"/>
      <c r="E71" s="20"/>
      <c r="F71" s="113"/>
      <c r="G71" s="20"/>
      <c r="H71" s="20"/>
      <c r="I71" s="113"/>
      <c r="J71" s="20"/>
      <c r="K71" s="20"/>
      <c r="L71" s="113"/>
      <c r="M71" s="20"/>
      <c r="N71" s="20"/>
      <c r="O71" s="113"/>
      <c r="P71" s="20" t="s">
        <v>88</v>
      </c>
      <c r="Q71" s="20">
        <v>0</v>
      </c>
      <c r="R71" s="113">
        <v>0</v>
      </c>
      <c r="S71" s="20"/>
      <c r="T71" s="20"/>
      <c r="U71" s="113"/>
      <c r="V71" s="17"/>
      <c r="W71" s="17"/>
      <c r="X71" s="17"/>
      <c r="Y71" s="17"/>
      <c r="Z71" s="17"/>
      <c r="AA71" s="17"/>
      <c r="AB71" s="20">
        <f>SUM(E71,W71,H71,K71,N71,Q71,T71,Z71)</f>
        <v>0</v>
      </c>
      <c r="AC71" s="113">
        <f>_xlfn.IFERROR(AB71/(_xlfn.IFERROR(E71/F71,0)+_xlfn.IFERROR(H71/I71,0)+_xlfn.IFERROR(K71/L71,0)+_xlfn.IFERROR(N71/O71,0)+_xlfn.IFERROR(Q71/R71,0)+_xlfn.IFERROR(T71/U71,0)+_xlfn.IFERROR(W71/X71,0)*_xlfn.IFERROR(Z71/AA71,0)),0)</f>
        <v>0</v>
      </c>
      <c r="AD71" s="113">
        <f>AVERAGE(E71,W71,H71,K71,N71,Q71,T71,Z71)</f>
        <v>0</v>
      </c>
    </row>
    <row r="72" spans="1:30" ht="12.75">
      <c r="A72" s="17">
        <v>69</v>
      </c>
      <c r="B72" s="17" t="s">
        <v>235</v>
      </c>
      <c r="C72" s="17" t="s">
        <v>236</v>
      </c>
      <c r="D72" s="20"/>
      <c r="E72" s="20"/>
      <c r="F72" s="113"/>
      <c r="G72" s="20"/>
      <c r="H72" s="20"/>
      <c r="I72" s="113"/>
      <c r="J72" s="20" t="s">
        <v>205</v>
      </c>
      <c r="K72" s="20">
        <v>0</v>
      </c>
      <c r="L72" s="113">
        <v>0</v>
      </c>
      <c r="M72" s="20"/>
      <c r="N72" s="20"/>
      <c r="O72" s="113"/>
      <c r="P72" s="20"/>
      <c r="Q72" s="20"/>
      <c r="R72" s="113"/>
      <c r="S72" s="20"/>
      <c r="T72" s="20"/>
      <c r="U72" s="113"/>
      <c r="V72" s="17"/>
      <c r="W72" s="17"/>
      <c r="X72" s="17"/>
      <c r="Y72" s="17"/>
      <c r="Z72" s="17"/>
      <c r="AA72" s="17"/>
      <c r="AB72" s="20">
        <f>SUM(E72,W72,H72,K72,N72,Q72,T72,Z72)</f>
        <v>0</v>
      </c>
      <c r="AC72" s="113">
        <f>_xlfn.IFERROR(AB72/(_xlfn.IFERROR(E72/F72,0)+_xlfn.IFERROR(H72/I72,0)+_xlfn.IFERROR(K72/L72,0)+_xlfn.IFERROR(N72/O72,0)+_xlfn.IFERROR(Q72/R72,0)+_xlfn.IFERROR(T72/U72,0)+_xlfn.IFERROR(W72/X72,0)*_xlfn.IFERROR(Z72/AA72,0)),0)</f>
        <v>0</v>
      </c>
      <c r="AD72" s="113">
        <f>AVERAGE(E72,W72,H72,K72,N72,Q72,T72,Z72)</f>
        <v>0</v>
      </c>
    </row>
    <row r="73" spans="1:30" ht="12.75">
      <c r="A73" s="17">
        <v>70</v>
      </c>
      <c r="B73" s="17" t="s">
        <v>274</v>
      </c>
      <c r="C73" s="17" t="s">
        <v>275</v>
      </c>
      <c r="D73" s="20"/>
      <c r="E73" s="20"/>
      <c r="F73" s="113"/>
      <c r="G73" s="20"/>
      <c r="H73" s="20"/>
      <c r="I73" s="113"/>
      <c r="J73" s="20"/>
      <c r="K73" s="20"/>
      <c r="L73" s="113"/>
      <c r="M73" s="20" t="s">
        <v>273</v>
      </c>
      <c r="N73" s="20">
        <v>0</v>
      </c>
      <c r="O73" s="113">
        <v>0</v>
      </c>
      <c r="P73" s="20" t="s">
        <v>273</v>
      </c>
      <c r="Q73" s="20">
        <v>0</v>
      </c>
      <c r="R73" s="113">
        <v>0</v>
      </c>
      <c r="S73" s="20"/>
      <c r="T73" s="20"/>
      <c r="U73" s="113"/>
      <c r="V73" s="17"/>
      <c r="W73" s="20"/>
      <c r="X73" s="113"/>
      <c r="Y73" s="17"/>
      <c r="Z73" s="20"/>
      <c r="AA73" s="113"/>
      <c r="AB73" s="20">
        <f>SUM(E73,W73,H73,K73,N73,Q73,T73,Z73)</f>
        <v>0</v>
      </c>
      <c r="AC73" s="113">
        <f>_xlfn.IFERROR(AB73/(_xlfn.IFERROR(E73/F73,0)+_xlfn.IFERROR(H73/I73,0)+_xlfn.IFERROR(K73/L73,0)+_xlfn.IFERROR(N73/O73,0)+_xlfn.IFERROR(Q73/R73,0)+_xlfn.IFERROR(T73/U73,0)+_xlfn.IFERROR(W73/X73,0)*_xlfn.IFERROR(Z73/AA73,0)),0)</f>
        <v>0</v>
      </c>
      <c r="AD73" s="113">
        <f>AVERAGE(E73,W73,H73,K73,N73,Q73,T73,Z73)</f>
        <v>0</v>
      </c>
    </row>
    <row r="74" spans="1:30" ht="12.75">
      <c r="A74" s="17">
        <v>71</v>
      </c>
      <c r="B74" s="17" t="s">
        <v>238</v>
      </c>
      <c r="C74" s="17" t="s">
        <v>138</v>
      </c>
      <c r="D74" s="20"/>
      <c r="E74" s="20"/>
      <c r="F74" s="113"/>
      <c r="G74" s="20"/>
      <c r="H74" s="20"/>
      <c r="I74" s="113"/>
      <c r="J74" s="20" t="s">
        <v>205</v>
      </c>
      <c r="K74" s="20">
        <v>0</v>
      </c>
      <c r="L74" s="113">
        <v>0</v>
      </c>
      <c r="M74" s="20"/>
      <c r="N74" s="20"/>
      <c r="O74" s="113"/>
      <c r="P74" s="20"/>
      <c r="Q74" s="20"/>
      <c r="R74" s="113"/>
      <c r="S74" s="20"/>
      <c r="T74" s="20"/>
      <c r="U74" s="113"/>
      <c r="V74" s="17"/>
      <c r="W74" s="17"/>
      <c r="X74" s="17"/>
      <c r="Y74" s="17"/>
      <c r="Z74" s="17"/>
      <c r="AA74" s="17"/>
      <c r="AB74" s="20">
        <f>SUM(E74,W74,H74,K74,N74,Q74,T74,Z74)</f>
        <v>0</v>
      </c>
      <c r="AC74" s="113">
        <f>_xlfn.IFERROR(AB74/(_xlfn.IFERROR(E74/F74,0)+_xlfn.IFERROR(H74/I74,0)+_xlfn.IFERROR(K74/L74,0)+_xlfn.IFERROR(N74/O74,0)+_xlfn.IFERROR(Q74/R74,0)+_xlfn.IFERROR(T74/U74,0)+_xlfn.IFERROR(W74/X74,0)*_xlfn.IFERROR(Z74/AA74,0)),0)</f>
        <v>0</v>
      </c>
      <c r="AD74" s="113">
        <f>AVERAGE(E74,W74,H74,K74,N74,Q74,T74,Z74)</f>
        <v>0</v>
      </c>
    </row>
    <row r="75" spans="1:30" ht="12.75">
      <c r="A75" s="17">
        <v>72</v>
      </c>
      <c r="B75" s="17" t="s">
        <v>139</v>
      </c>
      <c r="C75" s="17" t="s">
        <v>138</v>
      </c>
      <c r="D75" s="20" t="s">
        <v>95</v>
      </c>
      <c r="E75" s="20">
        <v>0</v>
      </c>
      <c r="F75" s="113">
        <v>0</v>
      </c>
      <c r="G75" s="20" t="s">
        <v>95</v>
      </c>
      <c r="H75" s="20">
        <v>0</v>
      </c>
      <c r="I75" s="113">
        <v>0</v>
      </c>
      <c r="J75" s="20" t="s">
        <v>211</v>
      </c>
      <c r="K75" s="20">
        <v>0</v>
      </c>
      <c r="L75" s="113">
        <v>0</v>
      </c>
      <c r="M75" s="20" t="s">
        <v>96</v>
      </c>
      <c r="N75" s="20">
        <v>0</v>
      </c>
      <c r="O75" s="113">
        <v>0</v>
      </c>
      <c r="P75" s="20" t="s">
        <v>95</v>
      </c>
      <c r="Q75" s="20">
        <v>0</v>
      </c>
      <c r="R75" s="113">
        <v>0</v>
      </c>
      <c r="S75" s="20" t="s">
        <v>95</v>
      </c>
      <c r="T75" s="20">
        <v>0</v>
      </c>
      <c r="U75" s="113">
        <v>0</v>
      </c>
      <c r="V75" s="20" t="s">
        <v>95</v>
      </c>
      <c r="W75" s="20">
        <v>0</v>
      </c>
      <c r="X75" s="113">
        <v>0</v>
      </c>
      <c r="Y75" s="20" t="s">
        <v>95</v>
      </c>
      <c r="Z75" s="20">
        <v>0</v>
      </c>
      <c r="AA75" s="113">
        <v>0</v>
      </c>
      <c r="AB75" s="20">
        <f>SUM(E75,W75,H75,K75,N75,Q75,T75,Z75)</f>
        <v>0</v>
      </c>
      <c r="AC75" s="113">
        <f>_xlfn.IFERROR(AB75/(_xlfn.IFERROR(E75/F75,0)+_xlfn.IFERROR(H75/I75,0)+_xlfn.IFERROR(K75/L75,0)+_xlfn.IFERROR(N75/O75,0)+_xlfn.IFERROR(Q75/R75,0)+_xlfn.IFERROR(T75/U75,0)+_xlfn.IFERROR(W75/X75,0)*_xlfn.IFERROR(Z75/AA75,0)),0)</f>
        <v>0</v>
      </c>
      <c r="AD75" s="113">
        <f>AVERAGE(E75,W75,H75,K75,N75,Q75,T75,Z75)</f>
        <v>0</v>
      </c>
    </row>
    <row r="76" spans="1:30" ht="12.75">
      <c r="A76" s="17">
        <v>73</v>
      </c>
      <c r="B76" s="17" t="s">
        <v>280</v>
      </c>
      <c r="C76" s="17" t="s">
        <v>281</v>
      </c>
      <c r="D76" s="20"/>
      <c r="E76" s="20"/>
      <c r="F76" s="113"/>
      <c r="G76" s="20"/>
      <c r="H76" s="20"/>
      <c r="I76" s="113"/>
      <c r="J76" s="20"/>
      <c r="K76" s="20"/>
      <c r="L76" s="113"/>
      <c r="M76" s="20"/>
      <c r="N76" s="20"/>
      <c r="O76" s="113"/>
      <c r="P76" s="20" t="s">
        <v>85</v>
      </c>
      <c r="Q76" s="20">
        <v>0</v>
      </c>
      <c r="R76" s="113">
        <v>0</v>
      </c>
      <c r="S76" s="20"/>
      <c r="T76" s="20"/>
      <c r="U76" s="113"/>
      <c r="V76" s="17"/>
      <c r="W76" s="17"/>
      <c r="X76" s="17"/>
      <c r="Y76" s="17"/>
      <c r="Z76" s="17"/>
      <c r="AA76" s="17"/>
      <c r="AB76" s="20">
        <f>SUM(E76,W76,H76,K76,N76,Q76,T76,Z76)</f>
        <v>0</v>
      </c>
      <c r="AC76" s="113">
        <f>_xlfn.IFERROR(AB76/(_xlfn.IFERROR(E76/F76,0)+_xlfn.IFERROR(H76/I76,0)+_xlfn.IFERROR(K76/L76,0)+_xlfn.IFERROR(N76/O76,0)+_xlfn.IFERROR(Q76/R76,0)+_xlfn.IFERROR(T76/U76,0)+_xlfn.IFERROR(W76/X76,0)*_xlfn.IFERROR(Z76/AA76,0)),0)</f>
        <v>0</v>
      </c>
      <c r="AD76" s="113">
        <f>AVERAGE(E76,W76,H76,K76,N76,Q76,T76,Z76)</f>
        <v>0</v>
      </c>
    </row>
    <row r="77" spans="1:30" ht="12.75">
      <c r="A77" s="17">
        <v>74</v>
      </c>
      <c r="B77" s="17" t="s">
        <v>189</v>
      </c>
      <c r="C77" s="17" t="s">
        <v>297</v>
      </c>
      <c r="D77" s="20"/>
      <c r="E77" s="20"/>
      <c r="F77" s="113"/>
      <c r="G77" s="20"/>
      <c r="H77" s="20"/>
      <c r="I77" s="113"/>
      <c r="J77" s="20"/>
      <c r="K77" s="20"/>
      <c r="L77" s="113"/>
      <c r="M77" s="20"/>
      <c r="N77" s="20"/>
      <c r="O77" s="113"/>
      <c r="P77" s="20"/>
      <c r="Q77" s="20"/>
      <c r="R77" s="113"/>
      <c r="S77" s="20" t="s">
        <v>103</v>
      </c>
      <c r="T77" s="20">
        <v>0</v>
      </c>
      <c r="U77" s="113">
        <v>0</v>
      </c>
      <c r="V77" s="20" t="s">
        <v>103</v>
      </c>
      <c r="W77" s="20">
        <v>0</v>
      </c>
      <c r="X77" s="113">
        <v>0</v>
      </c>
      <c r="Y77" s="20" t="s">
        <v>103</v>
      </c>
      <c r="Z77" s="20">
        <v>0</v>
      </c>
      <c r="AA77" s="113">
        <v>0</v>
      </c>
      <c r="AB77" s="20">
        <f>SUM(E77,W77,H77,K77,N77,Q77,T77,Z77)</f>
        <v>0</v>
      </c>
      <c r="AC77" s="113">
        <f>_xlfn.IFERROR(AB77/(_xlfn.IFERROR(E77/F77,0)+_xlfn.IFERROR(H77/I77,0)+_xlfn.IFERROR(K77/L77,0)+_xlfn.IFERROR(N77/O77,0)+_xlfn.IFERROR(Q77/R77,0)+_xlfn.IFERROR(T77/U77,0)+_xlfn.IFERROR(W77/X77,0)*_xlfn.IFERROR(Z77/AA77,0)),0)</f>
        <v>0</v>
      </c>
      <c r="AD77" s="113">
        <f>AVERAGE(E77,W77,H77,K77,N77,Q77,T77,Z77)</f>
        <v>0</v>
      </c>
    </row>
    <row r="78" spans="1:30" ht="12.75">
      <c r="A78" s="17">
        <v>75</v>
      </c>
      <c r="B78" s="17" t="s">
        <v>226</v>
      </c>
      <c r="C78" s="17" t="s">
        <v>227</v>
      </c>
      <c r="D78" s="20"/>
      <c r="E78" s="20"/>
      <c r="F78" s="113"/>
      <c r="G78" s="20"/>
      <c r="H78" s="20"/>
      <c r="I78" s="113"/>
      <c r="J78" s="20" t="s">
        <v>206</v>
      </c>
      <c r="K78" s="20">
        <v>0</v>
      </c>
      <c r="L78" s="113">
        <v>0</v>
      </c>
      <c r="M78" s="20"/>
      <c r="N78" s="20"/>
      <c r="O78" s="113"/>
      <c r="P78" s="20"/>
      <c r="Q78" s="20"/>
      <c r="R78" s="113"/>
      <c r="S78" s="20"/>
      <c r="T78" s="20"/>
      <c r="U78" s="113"/>
      <c r="V78" s="17"/>
      <c r="W78" s="17"/>
      <c r="X78" s="17"/>
      <c r="Y78" s="17"/>
      <c r="Z78" s="17"/>
      <c r="AA78" s="17"/>
      <c r="AB78" s="20">
        <f>SUM(E78,W78,H78,K78,N78,Q78,T78,Z78)</f>
        <v>0</v>
      </c>
      <c r="AC78" s="113">
        <f>_xlfn.IFERROR(AB78/(_xlfn.IFERROR(E78/F78,0)+_xlfn.IFERROR(H78/I78,0)+_xlfn.IFERROR(K78/L78,0)+_xlfn.IFERROR(N78/O78,0)+_xlfn.IFERROR(Q78/R78,0)+_xlfn.IFERROR(T78/U78,0)+_xlfn.IFERROR(W78/X78,0)*_xlfn.IFERROR(Z78/AA78,0)),0)</f>
        <v>0</v>
      </c>
      <c r="AD78" s="113">
        <f>AVERAGE(E78,W78,H78,K78,N78,Q78,T78,Z78)</f>
        <v>0</v>
      </c>
    </row>
    <row r="79" spans="1:30" ht="12.75">
      <c r="A79" s="17">
        <v>76</v>
      </c>
      <c r="B79" s="17" t="s">
        <v>122</v>
      </c>
      <c r="C79" s="17" t="s">
        <v>123</v>
      </c>
      <c r="D79" s="20" t="s">
        <v>96</v>
      </c>
      <c r="E79" s="20">
        <v>0</v>
      </c>
      <c r="F79" s="113">
        <v>0</v>
      </c>
      <c r="G79" s="20" t="s">
        <v>96</v>
      </c>
      <c r="H79" s="20">
        <v>0</v>
      </c>
      <c r="I79" s="113">
        <v>0</v>
      </c>
      <c r="J79" s="20" t="s">
        <v>96</v>
      </c>
      <c r="K79" s="20">
        <v>0</v>
      </c>
      <c r="L79" s="113">
        <v>0</v>
      </c>
      <c r="M79" s="20"/>
      <c r="N79" s="20"/>
      <c r="O79" s="113"/>
      <c r="P79" s="20"/>
      <c r="Q79" s="20"/>
      <c r="R79" s="113"/>
      <c r="S79" s="20"/>
      <c r="T79" s="20"/>
      <c r="U79" s="113"/>
      <c r="V79" s="17"/>
      <c r="W79" s="20"/>
      <c r="X79" s="113"/>
      <c r="Y79" s="17"/>
      <c r="Z79" s="20"/>
      <c r="AA79" s="113"/>
      <c r="AB79" s="20">
        <f>SUM(E79,W79,H79,K79,N79,Q79,T79,Z79)</f>
        <v>0</v>
      </c>
      <c r="AC79" s="113">
        <f>_xlfn.IFERROR(AB79/(_xlfn.IFERROR(E79/F79,0)+_xlfn.IFERROR(H79/I79,0)+_xlfn.IFERROR(K79/L79,0)+_xlfn.IFERROR(N79/O79,0)+_xlfn.IFERROR(Q79/R79,0)+_xlfn.IFERROR(T79/U79,0)+_xlfn.IFERROR(W79/X79,0)*_xlfn.IFERROR(Z79/AA79,0)),0)</f>
        <v>0</v>
      </c>
      <c r="AD79" s="113">
        <f>AVERAGE(E79,W79,H79,K79,N79,Q79,T79,Z79)</f>
        <v>0</v>
      </c>
    </row>
    <row r="80" spans="1:30" ht="12.75">
      <c r="A80" s="17">
        <v>77</v>
      </c>
      <c r="B80" s="17" t="s">
        <v>244</v>
      </c>
      <c r="C80" s="17" t="s">
        <v>271</v>
      </c>
      <c r="D80" s="20"/>
      <c r="E80" s="20"/>
      <c r="F80" s="113"/>
      <c r="G80" s="20"/>
      <c r="H80" s="20"/>
      <c r="I80" s="113"/>
      <c r="J80" s="20" t="s">
        <v>204</v>
      </c>
      <c r="K80" s="20">
        <v>0</v>
      </c>
      <c r="L80" s="113">
        <v>0</v>
      </c>
      <c r="M80" s="20"/>
      <c r="N80" s="20"/>
      <c r="O80" s="113"/>
      <c r="P80" s="20"/>
      <c r="Q80" s="20"/>
      <c r="R80" s="113"/>
      <c r="S80" s="20"/>
      <c r="T80" s="20"/>
      <c r="U80" s="113"/>
      <c r="V80" s="17"/>
      <c r="W80" s="17"/>
      <c r="X80" s="17"/>
      <c r="Y80" s="17"/>
      <c r="Z80" s="17"/>
      <c r="AA80" s="17"/>
      <c r="AB80" s="20">
        <f>SUM(E80,W80,H80,K80,N80,Q80,T80,Z80)</f>
        <v>0</v>
      </c>
      <c r="AC80" s="113">
        <f>_xlfn.IFERROR(AB80/(_xlfn.IFERROR(E80/F80,0)+_xlfn.IFERROR(H80/I80,0)+_xlfn.IFERROR(K80/L80,0)+_xlfn.IFERROR(N80/O80,0)+_xlfn.IFERROR(Q80/R80,0)+_xlfn.IFERROR(T80/U80,0)+_xlfn.IFERROR(W80/X80,0)*_xlfn.IFERROR(Z80/AA80,0)),0)</f>
        <v>0</v>
      </c>
      <c r="AD80" s="113">
        <f>AVERAGE(E80,W80,H80,K80,N80,Q80,T80,Z80)</f>
        <v>0</v>
      </c>
    </row>
    <row r="81" spans="1:30" ht="12.75">
      <c r="A81" s="17">
        <v>78</v>
      </c>
      <c r="B81" s="17" t="s">
        <v>263</v>
      </c>
      <c r="C81" s="17" t="s">
        <v>264</v>
      </c>
      <c r="D81" s="20"/>
      <c r="E81" s="20"/>
      <c r="F81" s="113"/>
      <c r="G81" s="20"/>
      <c r="H81" s="20"/>
      <c r="I81" s="113"/>
      <c r="J81" s="20" t="s">
        <v>208</v>
      </c>
      <c r="K81" s="20">
        <v>0</v>
      </c>
      <c r="L81" s="113">
        <v>0</v>
      </c>
      <c r="M81" s="20"/>
      <c r="N81" s="20"/>
      <c r="O81" s="113"/>
      <c r="P81" s="20"/>
      <c r="Q81" s="20"/>
      <c r="R81" s="113"/>
      <c r="S81" s="20" t="s">
        <v>204</v>
      </c>
      <c r="T81" s="20">
        <v>0</v>
      </c>
      <c r="U81" s="113">
        <v>0</v>
      </c>
      <c r="V81" s="17"/>
      <c r="W81" s="17"/>
      <c r="X81" s="17"/>
      <c r="Y81" s="17"/>
      <c r="Z81" s="17"/>
      <c r="AA81" s="17"/>
      <c r="AB81" s="20">
        <f>SUM(E81,W81,H81,K81,N81,Q81,T81,Z81)</f>
        <v>0</v>
      </c>
      <c r="AC81" s="113">
        <f>_xlfn.IFERROR(AB81/(_xlfn.IFERROR(E81/F81,0)+_xlfn.IFERROR(H81/I81,0)+_xlfn.IFERROR(K81/L81,0)+_xlfn.IFERROR(N81/O81,0)+_xlfn.IFERROR(Q81/R81,0)+_xlfn.IFERROR(T81/U81,0)+_xlfn.IFERROR(W81/X81,0)*_xlfn.IFERROR(Z81/AA81,0)),0)</f>
        <v>0</v>
      </c>
      <c r="AD81" s="113">
        <f>AVERAGE(E81,W81,H81,K81,N81,Q81,T81,Z81)</f>
        <v>0</v>
      </c>
    </row>
    <row r="82" spans="1:30" ht="12.75">
      <c r="A82" s="17">
        <v>79</v>
      </c>
      <c r="B82" s="17" t="s">
        <v>313</v>
      </c>
      <c r="C82" s="17" t="s">
        <v>314</v>
      </c>
      <c r="D82" s="20"/>
      <c r="E82" s="20"/>
      <c r="F82" s="113"/>
      <c r="G82" s="20"/>
      <c r="H82" s="20"/>
      <c r="I82" s="113"/>
      <c r="J82" s="20"/>
      <c r="K82" s="20"/>
      <c r="L82" s="113"/>
      <c r="M82" s="20"/>
      <c r="N82" s="20"/>
      <c r="O82" s="113"/>
      <c r="P82" s="20"/>
      <c r="Q82" s="20"/>
      <c r="R82" s="113"/>
      <c r="S82" s="20"/>
      <c r="T82" s="20"/>
      <c r="U82" s="113"/>
      <c r="V82" s="20"/>
      <c r="W82" s="20"/>
      <c r="X82" s="113"/>
      <c r="Y82" s="20" t="s">
        <v>311</v>
      </c>
      <c r="Z82" s="20">
        <v>0</v>
      </c>
      <c r="AA82" s="113">
        <v>0</v>
      </c>
      <c r="AB82" s="20">
        <f>SUM(E82,W82,H82,K82,N82,Q82,T82,Z82)</f>
        <v>0</v>
      </c>
      <c r="AC82" s="113">
        <f>_xlfn.IFERROR(AB82/(_xlfn.IFERROR(E82/F82,0)+_xlfn.IFERROR(H82/I82,0)+_xlfn.IFERROR(K82/L82,0)+_xlfn.IFERROR(N82/O82,0)+_xlfn.IFERROR(Q82/R82,0)+_xlfn.IFERROR(T82/U82,0)+_xlfn.IFERROR(W82/X82,0)*_xlfn.IFERROR(Z82/AA82,0)),0)</f>
        <v>0</v>
      </c>
      <c r="AD82" s="113">
        <f>AVERAGE(E82,W82,H82,K82,N82,Q82,T82,Z82)</f>
        <v>0</v>
      </c>
    </row>
    <row r="83" spans="1:30" ht="12.75">
      <c r="A83" s="17">
        <v>80</v>
      </c>
      <c r="B83" s="17" t="s">
        <v>251</v>
      </c>
      <c r="C83" s="17" t="s">
        <v>252</v>
      </c>
      <c r="D83" s="20"/>
      <c r="E83" s="20"/>
      <c r="F83" s="113"/>
      <c r="G83" s="20"/>
      <c r="H83" s="20"/>
      <c r="I83" s="113"/>
      <c r="J83" s="20" t="s">
        <v>212</v>
      </c>
      <c r="K83" s="20">
        <v>0</v>
      </c>
      <c r="L83" s="113">
        <v>0</v>
      </c>
      <c r="M83" s="20"/>
      <c r="N83" s="20"/>
      <c r="O83" s="113"/>
      <c r="P83" s="20"/>
      <c r="Q83" s="20"/>
      <c r="R83" s="113"/>
      <c r="S83" s="20"/>
      <c r="T83" s="20"/>
      <c r="U83" s="113"/>
      <c r="V83" s="17"/>
      <c r="W83" s="17"/>
      <c r="X83" s="17"/>
      <c r="Y83" s="17"/>
      <c r="Z83" s="17"/>
      <c r="AA83" s="17"/>
      <c r="AB83" s="20">
        <f>SUM(E83,W83,H83,K83,N83,Q83,T83,Z83)</f>
        <v>0</v>
      </c>
      <c r="AC83" s="113">
        <f>_xlfn.IFERROR(AB83/(_xlfn.IFERROR(E83/F83,0)+_xlfn.IFERROR(H83/I83,0)+_xlfn.IFERROR(K83/L83,0)+_xlfn.IFERROR(N83/O83,0)+_xlfn.IFERROR(Q83/R83,0)+_xlfn.IFERROR(T83/U83,0)+_xlfn.IFERROR(W83/X83,0)*_xlfn.IFERROR(Z83/AA83,0)),0)</f>
        <v>0</v>
      </c>
      <c r="AD83" s="113">
        <f>AVERAGE(E83,W83,H83,K83,N83,Q83,T83,Z83)</f>
        <v>0</v>
      </c>
    </row>
    <row r="84" spans="1:30" ht="12.75">
      <c r="A84" s="17">
        <v>81</v>
      </c>
      <c r="B84" s="17" t="s">
        <v>315</v>
      </c>
      <c r="C84" s="17" t="s">
        <v>316</v>
      </c>
      <c r="D84" s="20"/>
      <c r="E84" s="20"/>
      <c r="F84" s="113"/>
      <c r="G84" s="20"/>
      <c r="H84" s="20"/>
      <c r="I84" s="113"/>
      <c r="J84" s="20"/>
      <c r="K84" s="20"/>
      <c r="L84" s="113"/>
      <c r="M84" s="20"/>
      <c r="N84" s="20"/>
      <c r="O84" s="113"/>
      <c r="P84" s="20"/>
      <c r="Q84" s="20"/>
      <c r="R84" s="113"/>
      <c r="S84" s="20"/>
      <c r="T84" s="20"/>
      <c r="U84" s="113"/>
      <c r="V84" s="20"/>
      <c r="W84" s="20"/>
      <c r="X84" s="113"/>
      <c r="Y84" s="20" t="s">
        <v>311</v>
      </c>
      <c r="Z84" s="20">
        <v>0</v>
      </c>
      <c r="AA84" s="113">
        <v>0</v>
      </c>
      <c r="AB84" s="20">
        <f>SUM(E84,W84,H84,K84,N84,Q84,T84,Z84)</f>
        <v>0</v>
      </c>
      <c r="AC84" s="113">
        <f>_xlfn.IFERROR(AB84/(_xlfn.IFERROR(E84/F84,0)+_xlfn.IFERROR(H84/I84,0)+_xlfn.IFERROR(K84/L84,0)+_xlfn.IFERROR(N84/O84,0)+_xlfn.IFERROR(Q84/R84,0)+_xlfn.IFERROR(T84/U84,0)+_xlfn.IFERROR(W84/X84,0)*_xlfn.IFERROR(Z84/AA84,0)),0)</f>
        <v>0</v>
      </c>
      <c r="AD84" s="113">
        <f>AVERAGE(E84,W84,H84,K84,N84,Q84,T84,Z84)</f>
        <v>0</v>
      </c>
    </row>
    <row r="85" spans="1:30" ht="12.75">
      <c r="A85" s="17">
        <v>82</v>
      </c>
      <c r="B85" s="17" t="s">
        <v>231</v>
      </c>
      <c r="C85" s="17" t="s">
        <v>232</v>
      </c>
      <c r="D85" s="20"/>
      <c r="E85" s="20"/>
      <c r="F85" s="113"/>
      <c r="G85" s="20"/>
      <c r="H85" s="20"/>
      <c r="I85" s="113"/>
      <c r="J85" s="20" t="s">
        <v>207</v>
      </c>
      <c r="K85" s="20">
        <v>0</v>
      </c>
      <c r="L85" s="113">
        <v>0</v>
      </c>
      <c r="M85" s="20"/>
      <c r="N85" s="20"/>
      <c r="O85" s="113"/>
      <c r="P85" s="20"/>
      <c r="Q85" s="20"/>
      <c r="R85" s="113"/>
      <c r="S85" s="20"/>
      <c r="T85" s="20"/>
      <c r="U85" s="113"/>
      <c r="V85" s="17"/>
      <c r="W85" s="17"/>
      <c r="X85" s="17"/>
      <c r="Y85" s="17"/>
      <c r="Z85" s="17"/>
      <c r="AA85" s="17"/>
      <c r="AB85" s="20">
        <f>SUM(E85,W85,H85,K85,N85,Q85,T85,Z85)</f>
        <v>0</v>
      </c>
      <c r="AC85" s="113">
        <f>_xlfn.IFERROR(AB85/(_xlfn.IFERROR(E85/F85,0)+_xlfn.IFERROR(H85/I85,0)+_xlfn.IFERROR(K85/L85,0)+_xlfn.IFERROR(N85/O85,0)+_xlfn.IFERROR(Q85/R85,0)+_xlfn.IFERROR(T85/U85,0)+_xlfn.IFERROR(W85/X85,0)*_xlfn.IFERROR(Z85/AA85,0)),0)</f>
        <v>0</v>
      </c>
      <c r="AD85" s="113">
        <f>AVERAGE(E85,W85,H85,K85,N85,Q85,T85,Z85)</f>
        <v>0</v>
      </c>
    </row>
    <row r="86" spans="1:30" ht="12.75">
      <c r="A86" s="17">
        <v>83</v>
      </c>
      <c r="B86" s="17" t="s">
        <v>110</v>
      </c>
      <c r="C86" s="17" t="s">
        <v>118</v>
      </c>
      <c r="D86" s="20"/>
      <c r="E86" s="20"/>
      <c r="F86" s="113"/>
      <c r="G86" s="20"/>
      <c r="H86" s="20"/>
      <c r="I86" s="113"/>
      <c r="J86" s="20" t="s">
        <v>187</v>
      </c>
      <c r="K86" s="20">
        <v>0</v>
      </c>
      <c r="L86" s="113">
        <v>0</v>
      </c>
      <c r="M86" s="20"/>
      <c r="N86" s="20"/>
      <c r="O86" s="113"/>
      <c r="P86" s="20"/>
      <c r="Q86" s="20"/>
      <c r="R86" s="113"/>
      <c r="S86" s="20"/>
      <c r="T86" s="20"/>
      <c r="U86" s="113"/>
      <c r="V86" s="17"/>
      <c r="W86" s="17"/>
      <c r="X86" s="17"/>
      <c r="Y86" s="17"/>
      <c r="Z86" s="17"/>
      <c r="AA86" s="17"/>
      <c r="AB86" s="20">
        <f>SUM(E86,W86,H86,K86,N86,Q86,T86,Z86)</f>
        <v>0</v>
      </c>
      <c r="AC86" s="113">
        <f>_xlfn.IFERROR(AB86/(_xlfn.IFERROR(E86/F86,0)+_xlfn.IFERROR(H86/I86,0)+_xlfn.IFERROR(K86/L86,0)+_xlfn.IFERROR(N86/O86,0)+_xlfn.IFERROR(Q86/R86,0)+_xlfn.IFERROR(T86/U86,0)+_xlfn.IFERROR(W86/X86,0)*_xlfn.IFERROR(Z86/AA86,0)),0)</f>
        <v>0</v>
      </c>
      <c r="AD86" s="113">
        <f>AVERAGE(E86,W86,H86,K86,N86,Q86,T86,Z86)</f>
        <v>0</v>
      </c>
    </row>
    <row r="87" spans="1:30" ht="12.75">
      <c r="A87" s="17">
        <v>84</v>
      </c>
      <c r="B87" s="17" t="s">
        <v>269</v>
      </c>
      <c r="C87" s="17" t="s">
        <v>118</v>
      </c>
      <c r="D87" s="20"/>
      <c r="E87" s="20"/>
      <c r="F87" s="113"/>
      <c r="G87" s="20"/>
      <c r="H87" s="20"/>
      <c r="I87" s="113"/>
      <c r="J87" s="20" t="s">
        <v>187</v>
      </c>
      <c r="K87" s="20">
        <v>0</v>
      </c>
      <c r="L87" s="113">
        <v>0</v>
      </c>
      <c r="M87" s="20"/>
      <c r="N87" s="20"/>
      <c r="O87" s="113"/>
      <c r="P87" s="20"/>
      <c r="Q87" s="20"/>
      <c r="R87" s="113"/>
      <c r="S87" s="20"/>
      <c r="T87" s="20"/>
      <c r="U87" s="113"/>
      <c r="V87" s="17"/>
      <c r="W87" s="17"/>
      <c r="X87" s="17"/>
      <c r="Y87" s="17"/>
      <c r="Z87" s="17"/>
      <c r="AA87" s="17"/>
      <c r="AB87" s="20">
        <f>SUM(E87,W87,H87,K87,N87,Q87,T87,Z87)</f>
        <v>0</v>
      </c>
      <c r="AC87" s="113">
        <f>_xlfn.IFERROR(AB87/(_xlfn.IFERROR(E87/F87,0)+_xlfn.IFERROR(H87/I87,0)+_xlfn.IFERROR(K87/L87,0)+_xlfn.IFERROR(N87/O87,0)+_xlfn.IFERROR(Q87/R87,0)+_xlfn.IFERROR(T87/U87,0)+_xlfn.IFERROR(W87/X87,0)*_xlfn.IFERROR(Z87/AA87,0)),0)</f>
        <v>0</v>
      </c>
      <c r="AD87" s="113">
        <f>AVERAGE(E87,W87,H87,K87,N87,Q87,T87,Z87)</f>
        <v>0</v>
      </c>
    </row>
    <row r="88" spans="1:30" ht="12.75">
      <c r="A88" s="17">
        <v>85</v>
      </c>
      <c r="B88" s="17" t="s">
        <v>259</v>
      </c>
      <c r="C88" s="17" t="s">
        <v>293</v>
      </c>
      <c r="D88" s="20"/>
      <c r="E88" s="20"/>
      <c r="F88" s="113"/>
      <c r="G88" s="20"/>
      <c r="H88" s="20"/>
      <c r="I88" s="113"/>
      <c r="J88" s="20"/>
      <c r="K88" s="20"/>
      <c r="L88" s="113"/>
      <c r="M88" s="20"/>
      <c r="N88" s="20"/>
      <c r="O88" s="113"/>
      <c r="P88" s="20"/>
      <c r="Q88" s="20"/>
      <c r="R88" s="113"/>
      <c r="S88" s="20" t="s">
        <v>296</v>
      </c>
      <c r="T88" s="20">
        <v>0</v>
      </c>
      <c r="U88" s="113">
        <v>0</v>
      </c>
      <c r="V88" s="17"/>
      <c r="W88" s="17"/>
      <c r="X88" s="17"/>
      <c r="Y88" s="17"/>
      <c r="Z88" s="17"/>
      <c r="AA88" s="17"/>
      <c r="AB88" s="20">
        <f>SUM(E88,W88,H88,K88,N88,Q88,T88,Z88)</f>
        <v>0</v>
      </c>
      <c r="AC88" s="113">
        <f>_xlfn.IFERROR(AB88/(_xlfn.IFERROR(E88/F88,0)+_xlfn.IFERROR(H88/I88,0)+_xlfn.IFERROR(K88/L88,0)+_xlfn.IFERROR(N88/O88,0)+_xlfn.IFERROR(Q88/R88,0)+_xlfn.IFERROR(T88/U88,0)+_xlfn.IFERROR(W88/X88,0)*_xlfn.IFERROR(Z88/AA88,0)),0)</f>
        <v>0</v>
      </c>
      <c r="AD88" s="113">
        <f>AVERAGE(E88,W88,H88,K88,N88,Q88,T88,Z88)</f>
        <v>0</v>
      </c>
    </row>
    <row r="89" spans="1:30" ht="12.75">
      <c r="A89" s="17">
        <v>86</v>
      </c>
      <c r="B89" s="17" t="s">
        <v>230</v>
      </c>
      <c r="C89" s="17" t="s">
        <v>229</v>
      </c>
      <c r="D89" s="20"/>
      <c r="E89" s="20"/>
      <c r="F89" s="113"/>
      <c r="G89" s="20"/>
      <c r="H89" s="20"/>
      <c r="I89" s="113"/>
      <c r="J89" s="20" t="s">
        <v>206</v>
      </c>
      <c r="K89" s="20">
        <v>0</v>
      </c>
      <c r="L89" s="113">
        <v>0</v>
      </c>
      <c r="M89" s="20"/>
      <c r="N89" s="20"/>
      <c r="O89" s="113"/>
      <c r="P89" s="20"/>
      <c r="Q89" s="20"/>
      <c r="R89" s="113"/>
      <c r="S89" s="20"/>
      <c r="T89" s="20"/>
      <c r="U89" s="113"/>
      <c r="V89" s="17"/>
      <c r="W89" s="17"/>
      <c r="X89" s="17"/>
      <c r="Y89" s="17"/>
      <c r="Z89" s="17"/>
      <c r="AA89" s="17"/>
      <c r="AB89" s="20">
        <f>SUM(E89,W89,H89,K89,N89,Q89,T89,Z89)</f>
        <v>0</v>
      </c>
      <c r="AC89" s="113">
        <f>_xlfn.IFERROR(AB89/(_xlfn.IFERROR(E89/F89,0)+_xlfn.IFERROR(H89/I89,0)+_xlfn.IFERROR(K89/L89,0)+_xlfn.IFERROR(N89/O89,0)+_xlfn.IFERROR(Q89/R89,0)+_xlfn.IFERROR(T89/U89,0)+_xlfn.IFERROR(W89/X89,0)*_xlfn.IFERROR(Z89/AA89,0)),0)</f>
        <v>0</v>
      </c>
      <c r="AD89" s="113">
        <f>AVERAGE(E89,W89,H89,K89,N89,Q89,T89,Z89)</f>
        <v>0</v>
      </c>
    </row>
    <row r="90" spans="1:30" ht="12.75">
      <c r="A90" s="17">
        <v>87</v>
      </c>
      <c r="B90" s="17" t="s">
        <v>237</v>
      </c>
      <c r="C90" s="17" t="s">
        <v>229</v>
      </c>
      <c r="D90" s="20"/>
      <c r="E90" s="20"/>
      <c r="F90" s="113"/>
      <c r="G90" s="20"/>
      <c r="H90" s="20"/>
      <c r="I90" s="113"/>
      <c r="J90" s="20" t="s">
        <v>205</v>
      </c>
      <c r="K90" s="20">
        <v>0</v>
      </c>
      <c r="L90" s="113">
        <v>0</v>
      </c>
      <c r="M90" s="20"/>
      <c r="N90" s="20"/>
      <c r="O90" s="113"/>
      <c r="P90" s="20"/>
      <c r="Q90" s="20"/>
      <c r="R90" s="113"/>
      <c r="S90" s="20"/>
      <c r="T90" s="20"/>
      <c r="U90" s="113"/>
      <c r="V90" s="17"/>
      <c r="W90" s="17"/>
      <c r="X90" s="17"/>
      <c r="Y90" s="17"/>
      <c r="Z90" s="17"/>
      <c r="AA90" s="17"/>
      <c r="AB90" s="20">
        <f>SUM(E90,W90,H90,K90,N90,Q90,T90,Z90)</f>
        <v>0</v>
      </c>
      <c r="AC90" s="113">
        <f>_xlfn.IFERROR(AB90/(_xlfn.IFERROR(E90/F90,0)+_xlfn.IFERROR(H90/I90,0)+_xlfn.IFERROR(K90/L90,0)+_xlfn.IFERROR(N90/O90,0)+_xlfn.IFERROR(Q90/R90,0)+_xlfn.IFERROR(T90/U90,0)+_xlfn.IFERROR(W90/X90,0)*_xlfn.IFERROR(Z90/AA90,0)),0)</f>
        <v>0</v>
      </c>
      <c r="AD90" s="113">
        <f>AVERAGE(E90,W90,H90,K90,N90,Q90,T90,Z90)</f>
        <v>0</v>
      </c>
    </row>
    <row r="91" spans="1:30" ht="12.75">
      <c r="A91" s="17">
        <v>88</v>
      </c>
      <c r="B91" s="17" t="s">
        <v>228</v>
      </c>
      <c r="C91" s="17" t="s">
        <v>229</v>
      </c>
      <c r="D91" s="20"/>
      <c r="E91" s="20"/>
      <c r="F91" s="113"/>
      <c r="G91" s="20"/>
      <c r="H91" s="20"/>
      <c r="I91" s="113"/>
      <c r="J91" s="20" t="s">
        <v>206</v>
      </c>
      <c r="K91" s="20">
        <v>0</v>
      </c>
      <c r="L91" s="113">
        <v>0</v>
      </c>
      <c r="M91" s="20"/>
      <c r="N91" s="20"/>
      <c r="O91" s="113"/>
      <c r="P91" s="20"/>
      <c r="Q91" s="20"/>
      <c r="R91" s="113"/>
      <c r="S91" s="20"/>
      <c r="T91" s="20"/>
      <c r="U91" s="113"/>
      <c r="V91" s="17"/>
      <c r="W91" s="17"/>
      <c r="X91" s="17"/>
      <c r="Y91" s="17"/>
      <c r="Z91" s="17"/>
      <c r="AA91" s="17"/>
      <c r="AB91" s="20">
        <f>SUM(E91,W91,H91,K91,N91,Q91,T91,Z91)</f>
        <v>0</v>
      </c>
      <c r="AC91" s="113">
        <f>_xlfn.IFERROR(AB91/(_xlfn.IFERROR(E91/F91,0)+_xlfn.IFERROR(H91/I91,0)+_xlfn.IFERROR(K91/L91,0)+_xlfn.IFERROR(N91/O91,0)+_xlfn.IFERROR(Q91/R91,0)+_xlfn.IFERROR(T91/U91,0)+_xlfn.IFERROR(W91/X91,0)*_xlfn.IFERROR(Z91/AA91,0)),0)</f>
        <v>0</v>
      </c>
      <c r="AD91" s="113">
        <f>AVERAGE(E91,W91,H91,K91,N91,Q91,T91,Z91)</f>
        <v>0</v>
      </c>
    </row>
    <row r="92" spans="1:30" ht="12.75">
      <c r="A92" s="17">
        <v>89</v>
      </c>
      <c r="B92" s="17" t="s">
        <v>234</v>
      </c>
      <c r="C92" s="17" t="s">
        <v>229</v>
      </c>
      <c r="D92" s="20"/>
      <c r="E92" s="20"/>
      <c r="F92" s="113"/>
      <c r="G92" s="20"/>
      <c r="H92" s="20"/>
      <c r="I92" s="113"/>
      <c r="J92" s="20" t="s">
        <v>207</v>
      </c>
      <c r="K92" s="20">
        <v>0</v>
      </c>
      <c r="L92" s="113">
        <v>0</v>
      </c>
      <c r="M92" s="20"/>
      <c r="N92" s="20"/>
      <c r="O92" s="113"/>
      <c r="P92" s="20"/>
      <c r="Q92" s="20"/>
      <c r="R92" s="113"/>
      <c r="S92" s="20"/>
      <c r="T92" s="20"/>
      <c r="U92" s="113"/>
      <c r="V92" s="17"/>
      <c r="W92" s="17"/>
      <c r="X92" s="17"/>
      <c r="Y92" s="17"/>
      <c r="Z92" s="17"/>
      <c r="AA92" s="17"/>
      <c r="AB92" s="20">
        <f>SUM(E92,W92,H92,K92,N92,Q92,T92,Z92)</f>
        <v>0</v>
      </c>
      <c r="AC92" s="113">
        <f>_xlfn.IFERROR(AB92/(_xlfn.IFERROR(E92/F92,0)+_xlfn.IFERROR(H92/I92,0)+_xlfn.IFERROR(K92/L92,0)+_xlfn.IFERROR(N92/O92,0)+_xlfn.IFERROR(Q92/R92,0)+_xlfn.IFERROR(T92/U92,0)+_xlfn.IFERROR(W92/X92,0)*_xlfn.IFERROR(Z92/AA92,0)),0)</f>
        <v>0</v>
      </c>
      <c r="AD92" s="113">
        <f>AVERAGE(E92,W92,H92,K92,N92,Q92,T92,Z92)</f>
        <v>0</v>
      </c>
    </row>
    <row r="93" spans="1:30" ht="12.75">
      <c r="A93" s="17">
        <v>90</v>
      </c>
      <c r="B93" s="17" t="s">
        <v>309</v>
      </c>
      <c r="C93" s="17" t="s">
        <v>310</v>
      </c>
      <c r="D93" s="20"/>
      <c r="E93" s="20"/>
      <c r="F93" s="113"/>
      <c r="G93" s="20"/>
      <c r="H93" s="20"/>
      <c r="I93" s="113"/>
      <c r="J93" s="20"/>
      <c r="K93" s="20"/>
      <c r="L93" s="113"/>
      <c r="M93" s="17"/>
      <c r="N93" s="17"/>
      <c r="O93" s="17"/>
      <c r="P93" s="20"/>
      <c r="Q93" s="20"/>
      <c r="R93" s="113"/>
      <c r="S93" s="20"/>
      <c r="T93" s="20"/>
      <c r="U93" s="113"/>
      <c r="V93" s="17"/>
      <c r="W93" s="20"/>
      <c r="X93" s="113"/>
      <c r="Y93" s="20" t="s">
        <v>308</v>
      </c>
      <c r="Z93" s="20">
        <v>0</v>
      </c>
      <c r="AA93" s="113">
        <v>0</v>
      </c>
      <c r="AB93" s="20">
        <f>SUM(E93,W93,H93,K93,N93,Q93,T93,Z93)</f>
        <v>0</v>
      </c>
      <c r="AC93" s="113">
        <f>_xlfn.IFERROR(AB93/(_xlfn.IFERROR(E93/F93,0)+_xlfn.IFERROR(H93/I93,0)+_xlfn.IFERROR(K93/L93,0)+_xlfn.IFERROR(N93/O93,0)+_xlfn.IFERROR(Q93/R93,0)+_xlfn.IFERROR(T93/U93,0)+_xlfn.IFERROR(W93/X93,0)*_xlfn.IFERROR(Z93/AA93,0)),0)</f>
        <v>0</v>
      </c>
      <c r="AD93" s="113">
        <f>AVERAGE(E93,W93,H93,K93,N93,Q93,T93,Z93)</f>
        <v>0</v>
      </c>
    </row>
    <row r="94" spans="1:30" ht="12.75">
      <c r="A94" s="17">
        <v>91</v>
      </c>
      <c r="B94" s="17" t="s">
        <v>86</v>
      </c>
      <c r="C94" s="17" t="s">
        <v>276</v>
      </c>
      <c r="D94" s="20"/>
      <c r="E94" s="20"/>
      <c r="F94" s="113"/>
      <c r="G94" s="20"/>
      <c r="H94" s="20"/>
      <c r="I94" s="113"/>
      <c r="J94" s="20"/>
      <c r="K94" s="20"/>
      <c r="L94" s="113"/>
      <c r="M94" s="20" t="s">
        <v>133</v>
      </c>
      <c r="N94" s="20">
        <v>0</v>
      </c>
      <c r="O94" s="113">
        <v>0</v>
      </c>
      <c r="P94" s="20"/>
      <c r="Q94" s="20"/>
      <c r="R94" s="113"/>
      <c r="S94" s="20"/>
      <c r="T94" s="20"/>
      <c r="U94" s="113"/>
      <c r="V94" s="17"/>
      <c r="W94" s="20"/>
      <c r="X94" s="113"/>
      <c r="Y94" s="17"/>
      <c r="Z94" s="20"/>
      <c r="AA94" s="113"/>
      <c r="AB94" s="20">
        <f>SUM(E94,W94,H94,K94,N94,Q94,T94,Z94)</f>
        <v>0</v>
      </c>
      <c r="AC94" s="113">
        <f>_xlfn.IFERROR(AB94/(_xlfn.IFERROR(E94/F94,0)+_xlfn.IFERROR(H94/I94,0)+_xlfn.IFERROR(K94/L94,0)+_xlfn.IFERROR(N94/O94,0)+_xlfn.IFERROR(Q94/R94,0)+_xlfn.IFERROR(T94/U94,0)+_xlfn.IFERROR(W94/X94,0)*_xlfn.IFERROR(Z94/AA94,0)),0)</f>
        <v>0</v>
      </c>
      <c r="AD94" s="113">
        <f>AVERAGE(E94,W94,H94,K94,N94,Q94,T94,Z94)</f>
        <v>0</v>
      </c>
    </row>
    <row r="95" spans="1:30" ht="12.75">
      <c r="A95" s="17">
        <v>92</v>
      </c>
      <c r="B95" s="17" t="s">
        <v>240</v>
      </c>
      <c r="C95" s="17" t="s">
        <v>257</v>
      </c>
      <c r="D95" s="20"/>
      <c r="E95" s="20"/>
      <c r="F95" s="113"/>
      <c r="G95" s="20"/>
      <c r="H95" s="20"/>
      <c r="I95" s="113"/>
      <c r="J95" s="20" t="s">
        <v>204</v>
      </c>
      <c r="K95" s="20">
        <v>0</v>
      </c>
      <c r="L95" s="113">
        <v>0</v>
      </c>
      <c r="M95" s="20"/>
      <c r="N95" s="20"/>
      <c r="O95" s="113"/>
      <c r="P95" s="20"/>
      <c r="Q95" s="20"/>
      <c r="R95" s="113"/>
      <c r="S95" s="20"/>
      <c r="T95" s="20"/>
      <c r="U95" s="113"/>
      <c r="V95" s="17"/>
      <c r="W95" s="17"/>
      <c r="X95" s="17"/>
      <c r="Y95" s="17"/>
      <c r="Z95" s="17"/>
      <c r="AA95" s="17"/>
      <c r="AB95" s="20">
        <f>SUM(E95,W95,H95,K95,N95,Q95,T95,Z95)</f>
        <v>0</v>
      </c>
      <c r="AC95" s="113">
        <f>_xlfn.IFERROR(AB95/(_xlfn.IFERROR(E95/F95,0)+_xlfn.IFERROR(H95/I95,0)+_xlfn.IFERROR(K95/L95,0)+_xlfn.IFERROR(N95/O95,0)+_xlfn.IFERROR(Q95/R95,0)+_xlfn.IFERROR(T95/U95,0)+_xlfn.IFERROR(W95/X95,0)*_xlfn.IFERROR(Z95/AA95,0)),0)</f>
        <v>0</v>
      </c>
      <c r="AD95" s="113">
        <f>AVERAGE(E95,W95,H95,K95,N95,Q95,T95,Z95)</f>
        <v>0</v>
      </c>
    </row>
    <row r="96" spans="1:30" ht="12.75">
      <c r="A96" s="17">
        <v>93</v>
      </c>
      <c r="B96" s="17" t="s">
        <v>294</v>
      </c>
      <c r="C96" s="17" t="s">
        <v>295</v>
      </c>
      <c r="D96" s="20"/>
      <c r="E96" s="20"/>
      <c r="F96" s="113"/>
      <c r="G96" s="20"/>
      <c r="H96" s="20"/>
      <c r="I96" s="113"/>
      <c r="J96" s="20"/>
      <c r="K96" s="20"/>
      <c r="L96" s="113"/>
      <c r="M96" s="20"/>
      <c r="N96" s="20"/>
      <c r="O96" s="113"/>
      <c r="P96" s="20"/>
      <c r="Q96" s="20"/>
      <c r="R96" s="113"/>
      <c r="S96" s="20" t="s">
        <v>296</v>
      </c>
      <c r="T96" s="20">
        <v>0</v>
      </c>
      <c r="U96" s="113">
        <v>0</v>
      </c>
      <c r="V96" s="17"/>
      <c r="W96" s="17"/>
      <c r="X96" s="17"/>
      <c r="Y96" s="17"/>
      <c r="Z96" s="17"/>
      <c r="AA96" s="17"/>
      <c r="AB96" s="20">
        <f>SUM(E96,W96,H96,K96,N96,Q96,T96,Z96)</f>
        <v>0</v>
      </c>
      <c r="AC96" s="113">
        <f>_xlfn.IFERROR(AB96/(_xlfn.IFERROR(E96/F96,0)+_xlfn.IFERROR(H96/I96,0)+_xlfn.IFERROR(K96/L96,0)+_xlfn.IFERROR(N96/O96,0)+_xlfn.IFERROR(Q96/R96,0)+_xlfn.IFERROR(T96/U96,0)+_xlfn.IFERROR(W96/X96,0)*_xlfn.IFERROR(Z96/AA96,0)),0)</f>
        <v>0</v>
      </c>
      <c r="AD96" s="113">
        <f>AVERAGE(E96,W96,H96,K96,N96,Q96,T96,Z96)</f>
        <v>0</v>
      </c>
    </row>
    <row r="97" spans="1:30" ht="12.75">
      <c r="A97" s="17">
        <v>94</v>
      </c>
      <c r="B97" s="17" t="s">
        <v>259</v>
      </c>
      <c r="C97" s="17" t="s">
        <v>291</v>
      </c>
      <c r="D97" s="20"/>
      <c r="E97" s="20"/>
      <c r="F97" s="113"/>
      <c r="G97" s="20"/>
      <c r="H97" s="20"/>
      <c r="I97" s="113"/>
      <c r="J97" s="20"/>
      <c r="K97" s="20"/>
      <c r="L97" s="113"/>
      <c r="M97" s="20"/>
      <c r="N97" s="20"/>
      <c r="O97" s="113"/>
      <c r="P97" s="20"/>
      <c r="Q97" s="20"/>
      <c r="R97" s="113"/>
      <c r="S97" s="20" t="s">
        <v>290</v>
      </c>
      <c r="T97" s="20">
        <v>0</v>
      </c>
      <c r="U97" s="113">
        <v>0</v>
      </c>
      <c r="V97" s="17"/>
      <c r="W97" s="17"/>
      <c r="X97" s="17"/>
      <c r="Y97" s="17"/>
      <c r="Z97" s="17"/>
      <c r="AA97" s="17"/>
      <c r="AB97" s="20">
        <f>SUM(E97,W97,H97,K97,N97,Q97,T97,Z97)</f>
        <v>0</v>
      </c>
      <c r="AC97" s="113">
        <f>_xlfn.IFERROR(AB97/(_xlfn.IFERROR(E97/F97,0)+_xlfn.IFERROR(H97/I97,0)+_xlfn.IFERROR(K97/L97,0)+_xlfn.IFERROR(N97/O97,0)+_xlfn.IFERROR(Q97/R97,0)+_xlfn.IFERROR(T97/U97,0)+_xlfn.IFERROR(W97/X97,0)*_xlfn.IFERROR(Z97/AA97,0)),0)</f>
        <v>0</v>
      </c>
      <c r="AD97" s="113">
        <f>AVERAGE(E97,W97,H97,K97,N97,Q97,T97,Z97)</f>
        <v>0</v>
      </c>
    </row>
    <row r="98" spans="1:30" ht="12.75">
      <c r="A98" s="17">
        <v>95</v>
      </c>
      <c r="B98" s="17" t="s">
        <v>104</v>
      </c>
      <c r="C98" s="17" t="s">
        <v>298</v>
      </c>
      <c r="D98" s="20"/>
      <c r="E98" s="20"/>
      <c r="F98" s="113"/>
      <c r="G98" s="20"/>
      <c r="H98" s="20"/>
      <c r="I98" s="113"/>
      <c r="J98" s="20"/>
      <c r="K98" s="20"/>
      <c r="L98" s="113"/>
      <c r="M98" s="20"/>
      <c r="N98" s="20"/>
      <c r="O98" s="113"/>
      <c r="P98" s="20"/>
      <c r="Q98" s="20"/>
      <c r="R98" s="113"/>
      <c r="S98" s="20" t="s">
        <v>296</v>
      </c>
      <c r="T98" s="20">
        <v>0</v>
      </c>
      <c r="U98" s="113">
        <v>0</v>
      </c>
      <c r="V98" s="20" t="s">
        <v>96</v>
      </c>
      <c r="W98" s="20">
        <v>0</v>
      </c>
      <c r="X98" s="113">
        <v>0</v>
      </c>
      <c r="Y98" s="17"/>
      <c r="Z98" s="17"/>
      <c r="AA98" s="17"/>
      <c r="AB98" s="20">
        <f>SUM(E98,W98,H98,K98,N98,Q98,T98,Z98)</f>
        <v>0</v>
      </c>
      <c r="AC98" s="113">
        <f>_xlfn.IFERROR(AB98/(_xlfn.IFERROR(E98/F98,0)+_xlfn.IFERROR(H98/I98,0)+_xlfn.IFERROR(K98/L98,0)+_xlfn.IFERROR(N98/O98,0)+_xlfn.IFERROR(Q98/R98,0)+_xlfn.IFERROR(T98/U98,0)+_xlfn.IFERROR(W98/X98,0)*_xlfn.IFERROR(Z98/AA98,0)),0)</f>
        <v>0</v>
      </c>
      <c r="AD98" s="113">
        <f>AVERAGE(E98,W98,H98,K98,N98,Q98,T98,Z98)</f>
        <v>0</v>
      </c>
    </row>
    <row r="99" spans="1:30" ht="12.75">
      <c r="A99" s="17">
        <v>96</v>
      </c>
      <c r="B99" s="17" t="s">
        <v>239</v>
      </c>
      <c r="C99" s="17" t="s">
        <v>97</v>
      </c>
      <c r="D99" s="20"/>
      <c r="E99" s="20"/>
      <c r="F99" s="113"/>
      <c r="G99" s="20"/>
      <c r="H99" s="20"/>
      <c r="I99" s="113"/>
      <c r="J99" s="20" t="s">
        <v>205</v>
      </c>
      <c r="K99" s="20">
        <v>0</v>
      </c>
      <c r="L99" s="113">
        <v>0</v>
      </c>
      <c r="M99" s="20"/>
      <c r="N99" s="20"/>
      <c r="O99" s="113"/>
      <c r="P99" s="20"/>
      <c r="Q99" s="20"/>
      <c r="R99" s="113"/>
      <c r="S99" s="20"/>
      <c r="T99" s="20"/>
      <c r="U99" s="113"/>
      <c r="V99" s="17"/>
      <c r="W99" s="17"/>
      <c r="X99" s="17"/>
      <c r="Y99" s="17"/>
      <c r="Z99" s="17"/>
      <c r="AA99" s="17"/>
      <c r="AB99" s="20">
        <f>SUM(E99,W99,H99,K99,N99,Q99,T99,Z99)</f>
        <v>0</v>
      </c>
      <c r="AC99" s="113">
        <f>_xlfn.IFERROR(AB99/(_xlfn.IFERROR(E99/F99,0)+_xlfn.IFERROR(H99/I99,0)+_xlfn.IFERROR(K99/L99,0)+_xlfn.IFERROR(N99/O99,0)+_xlfn.IFERROR(Q99/R99,0)+_xlfn.IFERROR(T99/U99,0)+_xlfn.IFERROR(W99/X99,0)*_xlfn.IFERROR(Z99/AA99,0)),0)</f>
        <v>0</v>
      </c>
      <c r="AD99" s="113">
        <f>AVERAGE(E99,W99,H99,K99,N99,Q99,T99,Z99)</f>
        <v>0</v>
      </c>
    </row>
    <row r="100" spans="1:30" ht="12.75">
      <c r="A100" s="17">
        <v>97</v>
      </c>
      <c r="B100" s="17" t="s">
        <v>317</v>
      </c>
      <c r="C100" s="17" t="s">
        <v>318</v>
      </c>
      <c r="D100" s="20"/>
      <c r="E100" s="20"/>
      <c r="F100" s="113"/>
      <c r="G100" s="20"/>
      <c r="H100" s="20"/>
      <c r="I100" s="113"/>
      <c r="J100" s="20"/>
      <c r="K100" s="20"/>
      <c r="L100" s="113"/>
      <c r="M100" s="20"/>
      <c r="N100" s="20"/>
      <c r="O100" s="113"/>
      <c r="P100" s="20"/>
      <c r="Q100" s="20"/>
      <c r="R100" s="113"/>
      <c r="S100" s="20"/>
      <c r="T100" s="20"/>
      <c r="U100" s="113"/>
      <c r="V100" s="20"/>
      <c r="W100" s="20"/>
      <c r="X100" s="113"/>
      <c r="Y100" s="20" t="s">
        <v>311</v>
      </c>
      <c r="Z100" s="20">
        <v>0</v>
      </c>
      <c r="AA100" s="113">
        <v>0</v>
      </c>
      <c r="AB100" s="20">
        <f>SUM(E100,W100,H100,K100,N100,Q100,T100,Z100)</f>
        <v>0</v>
      </c>
      <c r="AC100" s="113">
        <f>_xlfn.IFERROR(AB100/(_xlfn.IFERROR(E100/F100,0)+_xlfn.IFERROR(H100/I100,0)+_xlfn.IFERROR(K100/L100,0)+_xlfn.IFERROR(N100/O100,0)+_xlfn.IFERROR(Q100/R100,0)+_xlfn.IFERROR(T100/U100,0)+_xlfn.IFERROR(W100/X100,0)*_xlfn.IFERROR(Z100/AA100,0)),0)</f>
        <v>0</v>
      </c>
      <c r="AD100" s="113">
        <f>AVERAGE(E100,W100,H100,K100,N100,Q100,T100,Z100)</f>
        <v>0</v>
      </c>
    </row>
    <row r="101" spans="1:30" ht="12" customHeight="1">
      <c r="A101" s="17">
        <v>98</v>
      </c>
      <c r="B101" s="17" t="s">
        <v>286</v>
      </c>
      <c r="C101" s="17" t="s">
        <v>287</v>
      </c>
      <c r="D101" s="20"/>
      <c r="E101" s="20"/>
      <c r="F101" s="113"/>
      <c r="G101" s="20"/>
      <c r="H101" s="20"/>
      <c r="I101" s="113"/>
      <c r="J101" s="20"/>
      <c r="K101" s="20"/>
      <c r="L101" s="113"/>
      <c r="M101" s="20"/>
      <c r="N101" s="20"/>
      <c r="O101" s="113"/>
      <c r="P101" s="20" t="s">
        <v>96</v>
      </c>
      <c r="Q101" s="20">
        <v>0</v>
      </c>
      <c r="R101" s="113">
        <v>0</v>
      </c>
      <c r="S101" s="20" t="s">
        <v>96</v>
      </c>
      <c r="T101" s="20">
        <v>0</v>
      </c>
      <c r="U101" s="113">
        <v>0</v>
      </c>
      <c r="V101" s="20" t="s">
        <v>95</v>
      </c>
      <c r="W101" s="20">
        <v>0</v>
      </c>
      <c r="X101" s="113">
        <v>0</v>
      </c>
      <c r="Y101" s="17"/>
      <c r="Z101" s="17"/>
      <c r="AA101" s="17"/>
      <c r="AB101" s="20">
        <f>SUM(E101,W101,H101,K101,N101,Q101,T101,Z101)</f>
        <v>0</v>
      </c>
      <c r="AC101" s="113">
        <f>_xlfn.IFERROR(AB101/(_xlfn.IFERROR(E101/F101,0)+_xlfn.IFERROR(H101/I101,0)+_xlfn.IFERROR(K101/L101,0)+_xlfn.IFERROR(N101/O101,0)+_xlfn.IFERROR(Q101/R101,0)+_xlfn.IFERROR(T101/U101,0)+_xlfn.IFERROR(W101/X101,0)*_xlfn.IFERROR(Z101/AA101,0)),0)</f>
        <v>0</v>
      </c>
      <c r="AD101" s="113">
        <f>AVERAGE(E101,W101,H101,K101,N101,Q101,T101,Z101)</f>
        <v>0</v>
      </c>
    </row>
    <row r="103" spans="2:13" ht="12.75">
      <c r="B103" s="16" t="s">
        <v>80</v>
      </c>
      <c r="C103" s="139" t="s">
        <v>154</v>
      </c>
      <c r="D103" s="140"/>
      <c r="E103" s="140"/>
      <c r="F103" s="140"/>
      <c r="G103" s="140"/>
      <c r="H103" s="140"/>
      <c r="I103" s="140"/>
      <c r="J103" s="140"/>
      <c r="K103" s="140"/>
      <c r="L103" s="140"/>
      <c r="M103" s="141"/>
    </row>
    <row r="104" spans="2:13" ht="12.75">
      <c r="B104" s="16" t="s">
        <v>75</v>
      </c>
      <c r="C104" s="139" t="s">
        <v>155</v>
      </c>
      <c r="D104" s="140"/>
      <c r="E104" s="140"/>
      <c r="F104" s="140"/>
      <c r="G104" s="140"/>
      <c r="H104" s="140"/>
      <c r="I104" s="140"/>
      <c r="J104" s="140"/>
      <c r="K104" s="140"/>
      <c r="L104" s="140"/>
      <c r="M104" s="141"/>
    </row>
    <row r="105" spans="2:13" ht="12.75">
      <c r="B105" s="16" t="s">
        <v>153</v>
      </c>
      <c r="C105" s="139" t="s">
        <v>156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1"/>
    </row>
  </sheetData>
  <sheetProtection selectLockedCells="1" selectUnlockedCells="1"/>
  <mergeCells count="16">
    <mergeCell ref="A1:A3"/>
    <mergeCell ref="D1:AA1"/>
    <mergeCell ref="C105:M105"/>
    <mergeCell ref="C104:M104"/>
    <mergeCell ref="C103:M103"/>
    <mergeCell ref="J2:L2"/>
    <mergeCell ref="M2:O2"/>
    <mergeCell ref="P2:R2"/>
    <mergeCell ref="S2:U2"/>
    <mergeCell ref="V2:X2"/>
    <mergeCell ref="Y2:AA2"/>
    <mergeCell ref="AB2:AC2"/>
    <mergeCell ref="B1:B3"/>
    <mergeCell ref="C1:C3"/>
    <mergeCell ref="D2:F2"/>
    <mergeCell ref="G2:I2"/>
  </mergeCells>
  <printOptions/>
  <pageMargins left="0.7875" right="0.7875" top="0.7875" bottom="0.7875" header="0.5118055555555555" footer="0.5118055555555555"/>
  <pageSetup horizontalDpi="300" verticalDpi="300" orientation="portrait" paperSize="9" scale="10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0" customWidth="1"/>
    <col min="2" max="2" width="20.421875" style="0" customWidth="1"/>
    <col min="3" max="4" width="5.00390625" style="2" customWidth="1"/>
    <col min="5" max="5" width="20.421875" style="0" customWidth="1"/>
    <col min="6" max="7" width="4.7109375" style="0" customWidth="1"/>
    <col min="8" max="8" width="4.28125" style="0" customWidth="1"/>
    <col min="9" max="9" width="21.00390625" style="0" customWidth="1"/>
    <col min="10" max="10" width="4.8515625" style="0" customWidth="1"/>
    <col min="11" max="11" width="5.8515625" style="0" customWidth="1"/>
    <col min="12" max="12" width="21.00390625" style="0" customWidth="1"/>
    <col min="13" max="14" width="4.57421875" style="0" customWidth="1"/>
    <col min="15" max="15" width="3.8515625" style="0" customWidth="1"/>
    <col min="16" max="16" width="19.57421875" style="0" customWidth="1"/>
    <col min="17" max="18" width="4.57421875" style="0" customWidth="1"/>
    <col min="19" max="19" width="25.7109375" style="0" bestFit="1" customWidth="1"/>
    <col min="20" max="22" width="4.57421875" style="0" customWidth="1"/>
    <col min="23" max="23" width="19.57421875" style="0" customWidth="1"/>
    <col min="24" max="24" width="4.57421875" style="0" customWidth="1"/>
    <col min="25" max="25" width="5.00390625" style="0" customWidth="1"/>
    <col min="26" max="26" width="19.57421875" style="0" customWidth="1"/>
    <col min="27" max="28" width="4.421875" style="0" customWidth="1"/>
    <col min="29" max="29" width="5.421875" style="0" customWidth="1"/>
    <col min="30" max="30" width="19.57421875" style="0" customWidth="1"/>
    <col min="31" max="32" width="4.421875" style="0" customWidth="1"/>
    <col min="33" max="33" width="19.57421875" style="0" customWidth="1"/>
    <col min="34" max="35" width="4.57421875" style="0" customWidth="1"/>
    <col min="36" max="36" width="3.8515625" style="0" customWidth="1"/>
    <col min="37" max="37" width="19.57421875" style="0" customWidth="1"/>
    <col min="38" max="39" width="4.421875" style="0" customWidth="1"/>
    <col min="40" max="40" width="19.57421875" style="0" customWidth="1"/>
    <col min="41" max="41" width="4.57421875" style="0" customWidth="1"/>
    <col min="42" max="42" width="4.421875" style="0" customWidth="1"/>
    <col min="43" max="43" width="3.8515625" style="0" customWidth="1"/>
    <col min="44" max="44" width="15.421875" style="0" customWidth="1"/>
    <col min="45" max="46" width="4.57421875" style="0" customWidth="1"/>
    <col min="47" max="47" width="16.57421875" style="0" customWidth="1"/>
    <col min="48" max="49" width="4.57421875" style="0" customWidth="1"/>
    <col min="50" max="50" width="3.8515625" style="0" customWidth="1"/>
    <col min="51" max="51" width="15.421875" style="0" customWidth="1"/>
    <col min="52" max="53" width="4.57421875" style="0" customWidth="1"/>
    <col min="54" max="54" width="16.57421875" style="0" customWidth="1"/>
    <col min="55" max="56" width="4.57421875" style="0" customWidth="1"/>
  </cols>
  <sheetData>
    <row r="1" spans="2:51" ht="12.75" customHeight="1">
      <c r="B1" s="116" t="s">
        <v>4</v>
      </c>
      <c r="I1" s="116" t="s">
        <v>5</v>
      </c>
      <c r="J1" s="2"/>
      <c r="K1" s="2"/>
      <c r="P1" s="117" t="s">
        <v>6</v>
      </c>
      <c r="W1" s="116" t="s">
        <v>7</v>
      </c>
      <c r="AD1" s="117" t="s">
        <v>8</v>
      </c>
      <c r="AK1" s="117" t="s">
        <v>9</v>
      </c>
      <c r="AR1" s="116" t="s">
        <v>10</v>
      </c>
      <c r="AY1" s="117" t="s">
        <v>11</v>
      </c>
    </row>
    <row r="2" spans="2:54" ht="12.75" customHeight="1">
      <c r="B2" s="169" t="s">
        <v>157</v>
      </c>
      <c r="C2" s="169"/>
      <c r="D2" s="169"/>
      <c r="E2" s="169"/>
      <c r="G2" s="14"/>
      <c r="I2" s="163" t="s">
        <v>157</v>
      </c>
      <c r="J2" s="163"/>
      <c r="K2" s="163"/>
      <c r="L2" s="163"/>
      <c r="M2" s="14"/>
      <c r="P2" s="163" t="s">
        <v>157</v>
      </c>
      <c r="Q2" s="163"/>
      <c r="R2" s="163"/>
      <c r="S2" s="163"/>
      <c r="W2" s="163" t="s">
        <v>157</v>
      </c>
      <c r="X2" s="163"/>
      <c r="Y2" s="163"/>
      <c r="Z2" s="163"/>
      <c r="AD2" s="163" t="s">
        <v>157</v>
      </c>
      <c r="AE2" s="163"/>
      <c r="AF2" s="163"/>
      <c r="AG2" s="163"/>
      <c r="AK2" s="164" t="s">
        <v>157</v>
      </c>
      <c r="AL2" s="164"/>
      <c r="AM2" s="164"/>
      <c r="AN2" s="164"/>
      <c r="AR2" s="164" t="s">
        <v>304</v>
      </c>
      <c r="AS2" s="164"/>
      <c r="AT2" s="164"/>
      <c r="AU2" s="164"/>
      <c r="AY2" s="164" t="s">
        <v>157</v>
      </c>
      <c r="AZ2" s="164"/>
      <c r="BA2" s="164"/>
      <c r="BB2" s="164"/>
    </row>
    <row r="3" spans="1:56" ht="12.75" customHeight="1">
      <c r="A3">
        <v>1</v>
      </c>
      <c r="B3" s="41" t="s">
        <v>23</v>
      </c>
      <c r="C3" s="27">
        <v>30</v>
      </c>
      <c r="D3" s="42">
        <v>108</v>
      </c>
      <c r="E3" s="41" t="s">
        <v>16</v>
      </c>
      <c r="F3" s="14"/>
      <c r="G3" s="14"/>
      <c r="H3">
        <v>1</v>
      </c>
      <c r="I3" s="41" t="s">
        <v>18</v>
      </c>
      <c r="J3" s="46">
        <v>128</v>
      </c>
      <c r="K3" s="42">
        <v>150</v>
      </c>
      <c r="L3" s="41" t="s">
        <v>185</v>
      </c>
      <c r="M3" s="14"/>
      <c r="N3" s="81"/>
      <c r="O3">
        <v>1</v>
      </c>
      <c r="P3" s="93" t="s">
        <v>218</v>
      </c>
      <c r="Q3" s="94">
        <v>26</v>
      </c>
      <c r="R3" s="47">
        <v>102</v>
      </c>
      <c r="S3" s="93" t="s">
        <v>164</v>
      </c>
      <c r="V3">
        <v>1</v>
      </c>
      <c r="W3" s="93" t="s">
        <v>16</v>
      </c>
      <c r="X3" s="47">
        <v>231</v>
      </c>
      <c r="Y3" s="94">
        <v>40</v>
      </c>
      <c r="Z3" s="93" t="s">
        <v>15</v>
      </c>
      <c r="AD3" s="17" t="s">
        <v>21</v>
      </c>
      <c r="AE3" s="20">
        <v>38</v>
      </c>
      <c r="AF3" s="47">
        <v>134</v>
      </c>
      <c r="AG3" s="17" t="s">
        <v>19</v>
      </c>
      <c r="AH3" s="14"/>
      <c r="AK3" s="17" t="s">
        <v>21</v>
      </c>
      <c r="AL3" s="27">
        <v>45</v>
      </c>
      <c r="AM3" s="47">
        <v>55</v>
      </c>
      <c r="AN3" s="17" t="s">
        <v>20</v>
      </c>
      <c r="AR3" s="17" t="s">
        <v>20</v>
      </c>
      <c r="AS3" s="47">
        <v>34</v>
      </c>
      <c r="AT3" s="20">
        <v>17</v>
      </c>
      <c r="AU3" s="17" t="s">
        <v>17</v>
      </c>
      <c r="AY3" s="17" t="s">
        <v>17</v>
      </c>
      <c r="AZ3" s="27">
        <v>48</v>
      </c>
      <c r="BA3" s="47">
        <v>90</v>
      </c>
      <c r="BB3" s="17" t="s">
        <v>18</v>
      </c>
      <c r="BC3" s="9"/>
      <c r="BD3" s="9"/>
    </row>
    <row r="4" spans="1:56" ht="12.75" customHeight="1">
      <c r="A4">
        <v>2</v>
      </c>
      <c r="B4" s="41" t="s">
        <v>14</v>
      </c>
      <c r="C4" s="27">
        <v>0</v>
      </c>
      <c r="D4" s="42">
        <v>268</v>
      </c>
      <c r="E4" s="41" t="s">
        <v>16</v>
      </c>
      <c r="F4" s="14"/>
      <c r="G4" s="14"/>
      <c r="H4">
        <v>2</v>
      </c>
      <c r="I4" s="41" t="s">
        <v>17</v>
      </c>
      <c r="J4" s="42">
        <v>187</v>
      </c>
      <c r="K4" s="46">
        <v>158</v>
      </c>
      <c r="L4" s="41" t="s">
        <v>22</v>
      </c>
      <c r="M4" s="14"/>
      <c r="N4" s="81"/>
      <c r="O4">
        <v>2</v>
      </c>
      <c r="P4" s="93" t="s">
        <v>219</v>
      </c>
      <c r="Q4" s="47">
        <v>91</v>
      </c>
      <c r="R4" s="94">
        <v>79</v>
      </c>
      <c r="S4" s="93" t="s">
        <v>19</v>
      </c>
      <c r="V4">
        <v>2</v>
      </c>
      <c r="W4" s="93" t="s">
        <v>185</v>
      </c>
      <c r="X4" s="47">
        <v>244</v>
      </c>
      <c r="Y4" s="94">
        <v>0</v>
      </c>
      <c r="Z4" s="93" t="s">
        <v>20</v>
      </c>
      <c r="AD4" s="17" t="s">
        <v>17</v>
      </c>
      <c r="AE4" s="20">
        <v>40</v>
      </c>
      <c r="AF4" s="47">
        <v>42</v>
      </c>
      <c r="AG4" s="17" t="s">
        <v>272</v>
      </c>
      <c r="AH4" s="14"/>
      <c r="AK4" s="17" t="s">
        <v>16</v>
      </c>
      <c r="AL4" s="98">
        <v>0</v>
      </c>
      <c r="AM4" s="98">
        <v>0</v>
      </c>
      <c r="AN4" s="17" t="s">
        <v>288</v>
      </c>
      <c r="AR4" s="106" t="s">
        <v>22</v>
      </c>
      <c r="AS4" s="105">
        <v>269</v>
      </c>
      <c r="AT4" s="104">
        <v>0</v>
      </c>
      <c r="AU4" s="106" t="s">
        <v>16</v>
      </c>
      <c r="AV4" s="14">
        <f>+AS4+AT4</f>
        <v>269</v>
      </c>
      <c r="AW4">
        <f>+ABS(AS4-AT4)</f>
        <v>269</v>
      </c>
      <c r="AY4" s="17" t="s">
        <v>305</v>
      </c>
      <c r="AZ4" s="27">
        <v>52</v>
      </c>
      <c r="BA4" s="47">
        <v>191</v>
      </c>
      <c r="BB4" s="17" t="s">
        <v>14</v>
      </c>
      <c r="BC4" s="9"/>
      <c r="BD4" s="9"/>
    </row>
    <row r="5" spans="1:56" ht="12.75" customHeight="1">
      <c r="A5">
        <v>3</v>
      </c>
      <c r="B5" s="41" t="s">
        <v>18</v>
      </c>
      <c r="C5" s="42">
        <v>207</v>
      </c>
      <c r="D5" s="27">
        <v>31</v>
      </c>
      <c r="E5" s="41" t="s">
        <v>23</v>
      </c>
      <c r="F5" s="14"/>
      <c r="G5" s="14"/>
      <c r="H5">
        <v>3</v>
      </c>
      <c r="I5" s="41" t="s">
        <v>16</v>
      </c>
      <c r="J5" s="46">
        <v>57</v>
      </c>
      <c r="K5" s="42">
        <v>112</v>
      </c>
      <c r="L5" s="41" t="s">
        <v>185</v>
      </c>
      <c r="M5" s="14"/>
      <c r="N5" s="81"/>
      <c r="O5">
        <v>3</v>
      </c>
      <c r="P5" s="93" t="s">
        <v>220</v>
      </c>
      <c r="Q5" s="94">
        <v>0</v>
      </c>
      <c r="R5" s="47">
        <v>38</v>
      </c>
      <c r="S5" s="93" t="s">
        <v>164</v>
      </c>
      <c r="V5">
        <v>3</v>
      </c>
      <c r="W5" s="93" t="s">
        <v>14</v>
      </c>
      <c r="X5" s="47">
        <v>61</v>
      </c>
      <c r="Y5" s="94">
        <v>0</v>
      </c>
      <c r="Z5" s="93" t="s">
        <v>15</v>
      </c>
      <c r="AD5" s="17" t="s">
        <v>22</v>
      </c>
      <c r="AE5" s="47">
        <v>181</v>
      </c>
      <c r="AF5" s="20">
        <v>12</v>
      </c>
      <c r="AG5" s="17" t="s">
        <v>23</v>
      </c>
      <c r="AH5" s="14"/>
      <c r="AK5" s="17" t="s">
        <v>22</v>
      </c>
      <c r="AL5" s="27">
        <v>31</v>
      </c>
      <c r="AM5" s="47">
        <v>66</v>
      </c>
      <c r="AN5" s="17" t="s">
        <v>20</v>
      </c>
      <c r="AR5" s="17" t="s">
        <v>14</v>
      </c>
      <c r="AS5" s="47">
        <v>119</v>
      </c>
      <c r="AT5" s="20">
        <v>83</v>
      </c>
      <c r="AU5" s="17" t="s">
        <v>15</v>
      </c>
      <c r="AY5" s="17" t="s">
        <v>306</v>
      </c>
      <c r="AZ5" s="27">
        <v>85</v>
      </c>
      <c r="BA5" s="47">
        <v>138</v>
      </c>
      <c r="BB5" s="17" t="s">
        <v>18</v>
      </c>
      <c r="BC5" s="9"/>
      <c r="BD5" s="9"/>
    </row>
    <row r="6" spans="1:56" ht="12.75" customHeight="1">
      <c r="A6">
        <v>4</v>
      </c>
      <c r="B6" s="41" t="s">
        <v>21</v>
      </c>
      <c r="C6" s="27">
        <v>49</v>
      </c>
      <c r="D6" s="42">
        <v>296</v>
      </c>
      <c r="E6" s="41" t="s">
        <v>16</v>
      </c>
      <c r="F6" s="14"/>
      <c r="G6" s="14"/>
      <c r="H6">
        <v>4</v>
      </c>
      <c r="I6" s="41" t="s">
        <v>18</v>
      </c>
      <c r="J6" s="42">
        <v>13</v>
      </c>
      <c r="K6" s="46">
        <v>12</v>
      </c>
      <c r="L6" s="41" t="s">
        <v>17</v>
      </c>
      <c r="M6" s="14"/>
      <c r="N6" s="81"/>
      <c r="O6">
        <v>4</v>
      </c>
      <c r="P6" s="93" t="s">
        <v>218</v>
      </c>
      <c r="Q6" s="47">
        <v>20</v>
      </c>
      <c r="R6" s="94">
        <v>0</v>
      </c>
      <c r="S6" s="93" t="s">
        <v>219</v>
      </c>
      <c r="V6">
        <v>4</v>
      </c>
      <c r="W6" s="93" t="s">
        <v>16</v>
      </c>
      <c r="X6" s="94">
        <v>18</v>
      </c>
      <c r="Y6" s="47">
        <v>90</v>
      </c>
      <c r="Z6" s="93" t="s">
        <v>185</v>
      </c>
      <c r="AD6" s="17" t="s">
        <v>19</v>
      </c>
      <c r="AE6" s="47">
        <v>62</v>
      </c>
      <c r="AF6" s="20">
        <v>0</v>
      </c>
      <c r="AG6" s="17" t="s">
        <v>272</v>
      </c>
      <c r="AH6" s="14"/>
      <c r="AK6" s="17" t="s">
        <v>21</v>
      </c>
      <c r="AL6" s="47">
        <v>127</v>
      </c>
      <c r="AM6" s="27">
        <v>100</v>
      </c>
      <c r="AN6" s="17" t="s">
        <v>16</v>
      </c>
      <c r="AR6" s="17" t="s">
        <v>22</v>
      </c>
      <c r="AS6" s="47">
        <v>104</v>
      </c>
      <c r="AT6" s="20">
        <v>0</v>
      </c>
      <c r="AU6" s="17" t="s">
        <v>18</v>
      </c>
      <c r="AY6" s="17" t="s">
        <v>17</v>
      </c>
      <c r="AZ6" s="27">
        <v>57</v>
      </c>
      <c r="BA6" s="47">
        <v>93</v>
      </c>
      <c r="BB6" s="17" t="s">
        <v>305</v>
      </c>
      <c r="BC6" s="9"/>
      <c r="BD6" s="9"/>
    </row>
    <row r="7" spans="1:56" ht="12.75" customHeight="1">
      <c r="A7">
        <v>5</v>
      </c>
      <c r="B7" s="41" t="s">
        <v>18</v>
      </c>
      <c r="C7" s="42">
        <v>46</v>
      </c>
      <c r="D7" s="27">
        <v>32</v>
      </c>
      <c r="E7" s="41" t="s">
        <v>21</v>
      </c>
      <c r="F7" s="14"/>
      <c r="G7" s="14"/>
      <c r="H7">
        <v>5</v>
      </c>
      <c r="I7" s="41" t="s">
        <v>16</v>
      </c>
      <c r="J7" s="46">
        <v>0</v>
      </c>
      <c r="K7" s="42">
        <v>185</v>
      </c>
      <c r="L7" s="41" t="s">
        <v>22</v>
      </c>
      <c r="M7" s="14"/>
      <c r="N7" s="81"/>
      <c r="O7">
        <v>5</v>
      </c>
      <c r="P7" s="93" t="s">
        <v>220</v>
      </c>
      <c r="Q7" s="94">
        <v>33</v>
      </c>
      <c r="R7" s="47">
        <v>241</v>
      </c>
      <c r="S7" s="93" t="s">
        <v>19</v>
      </c>
      <c r="V7">
        <v>5</v>
      </c>
      <c r="W7" s="93" t="s">
        <v>14</v>
      </c>
      <c r="X7" s="94">
        <v>30</v>
      </c>
      <c r="Y7" s="47">
        <v>60</v>
      </c>
      <c r="Z7" s="93" t="s">
        <v>20</v>
      </c>
      <c r="AD7" s="17" t="s">
        <v>21</v>
      </c>
      <c r="AE7" s="47">
        <v>46</v>
      </c>
      <c r="AF7" s="20">
        <v>36</v>
      </c>
      <c r="AG7" s="17" t="s">
        <v>23</v>
      </c>
      <c r="AH7" s="14"/>
      <c r="AK7" s="17" t="s">
        <v>22</v>
      </c>
      <c r="AL7" s="47">
        <v>153</v>
      </c>
      <c r="AM7" s="27">
        <v>105</v>
      </c>
      <c r="AN7" s="17" t="s">
        <v>288</v>
      </c>
      <c r="AR7" s="17" t="s">
        <v>15</v>
      </c>
      <c r="AS7" s="47">
        <v>15</v>
      </c>
      <c r="AT7" s="20">
        <v>0</v>
      </c>
      <c r="AU7" s="17" t="s">
        <v>17</v>
      </c>
      <c r="AY7" s="17" t="s">
        <v>306</v>
      </c>
      <c r="AZ7" s="27">
        <v>73</v>
      </c>
      <c r="BA7" s="47">
        <v>75</v>
      </c>
      <c r="BB7" s="17" t="s">
        <v>14</v>
      </c>
      <c r="BC7" s="9"/>
      <c r="BD7" s="9"/>
    </row>
    <row r="8" spans="1:56" ht="12.75" customHeight="1">
      <c r="A8">
        <v>6</v>
      </c>
      <c r="B8" s="41" t="s">
        <v>14</v>
      </c>
      <c r="C8" s="42">
        <v>326</v>
      </c>
      <c r="D8" s="27">
        <v>45</v>
      </c>
      <c r="E8" s="41" t="s">
        <v>23</v>
      </c>
      <c r="F8" s="14"/>
      <c r="G8" s="14"/>
      <c r="H8">
        <v>6</v>
      </c>
      <c r="I8" s="41" t="s">
        <v>17</v>
      </c>
      <c r="J8" s="46">
        <v>37</v>
      </c>
      <c r="K8" s="42">
        <v>152</v>
      </c>
      <c r="L8" s="41" t="s">
        <v>185</v>
      </c>
      <c r="M8" s="14"/>
      <c r="N8" s="81"/>
      <c r="O8">
        <v>6</v>
      </c>
      <c r="P8" s="93" t="s">
        <v>219</v>
      </c>
      <c r="Q8" s="94">
        <v>31</v>
      </c>
      <c r="R8" s="47">
        <v>144</v>
      </c>
      <c r="S8" s="93" t="s">
        <v>164</v>
      </c>
      <c r="V8">
        <v>6</v>
      </c>
      <c r="W8" s="93" t="s">
        <v>185</v>
      </c>
      <c r="X8" s="47">
        <v>140</v>
      </c>
      <c r="Y8" s="94">
        <v>13</v>
      </c>
      <c r="Z8" s="93" t="s">
        <v>15</v>
      </c>
      <c r="AD8" s="17" t="s">
        <v>22</v>
      </c>
      <c r="AE8" s="47">
        <v>173</v>
      </c>
      <c r="AF8" s="20">
        <v>20</v>
      </c>
      <c r="AG8" s="17" t="s">
        <v>17</v>
      </c>
      <c r="AH8" s="14"/>
      <c r="AK8" s="17" t="s">
        <v>16</v>
      </c>
      <c r="AL8" s="27">
        <v>0</v>
      </c>
      <c r="AM8" s="47">
        <v>17</v>
      </c>
      <c r="AN8" s="17" t="s">
        <v>20</v>
      </c>
      <c r="AR8" s="17" t="s">
        <v>14</v>
      </c>
      <c r="AS8" s="20">
        <v>90</v>
      </c>
      <c r="AT8" s="47">
        <v>138</v>
      </c>
      <c r="AU8" s="17" t="s">
        <v>16</v>
      </c>
      <c r="AY8" s="17" t="s">
        <v>305</v>
      </c>
      <c r="AZ8" s="47">
        <v>94</v>
      </c>
      <c r="BA8" s="27">
        <v>82</v>
      </c>
      <c r="BB8" s="17" t="s">
        <v>18</v>
      </c>
      <c r="BC8" s="9"/>
      <c r="BD8" s="9"/>
    </row>
    <row r="9" spans="1:56" ht="12.75" customHeight="1">
      <c r="A9">
        <v>7</v>
      </c>
      <c r="B9" s="41" t="s">
        <v>18</v>
      </c>
      <c r="C9" s="42">
        <v>76</v>
      </c>
      <c r="D9" s="27">
        <v>37</v>
      </c>
      <c r="E9" s="41" t="s">
        <v>16</v>
      </c>
      <c r="F9" s="14"/>
      <c r="G9" s="14"/>
      <c r="H9">
        <v>7</v>
      </c>
      <c r="I9" s="41" t="s">
        <v>22</v>
      </c>
      <c r="J9" s="42">
        <v>111</v>
      </c>
      <c r="K9" s="46">
        <v>25</v>
      </c>
      <c r="L9" s="41" t="s">
        <v>18</v>
      </c>
      <c r="M9" s="14"/>
      <c r="N9" s="81"/>
      <c r="O9">
        <v>7</v>
      </c>
      <c r="P9" s="93" t="s">
        <v>218</v>
      </c>
      <c r="Q9" s="94">
        <v>0</v>
      </c>
      <c r="R9" s="47">
        <v>16</v>
      </c>
      <c r="S9" s="93" t="s">
        <v>19</v>
      </c>
      <c r="V9">
        <v>7</v>
      </c>
      <c r="W9" s="93" t="s">
        <v>16</v>
      </c>
      <c r="X9" s="47">
        <v>90</v>
      </c>
      <c r="Y9" s="94">
        <v>0</v>
      </c>
      <c r="Z9" s="93" t="s">
        <v>20</v>
      </c>
      <c r="AD9" s="17" t="s">
        <v>19</v>
      </c>
      <c r="AE9" s="20">
        <v>110</v>
      </c>
      <c r="AF9" s="47">
        <v>146</v>
      </c>
      <c r="AG9" s="17" t="s">
        <v>23</v>
      </c>
      <c r="AH9" s="14"/>
      <c r="AK9" s="17" t="s">
        <v>21</v>
      </c>
      <c r="AL9" s="27">
        <v>23</v>
      </c>
      <c r="AM9" s="47">
        <v>120</v>
      </c>
      <c r="AN9" s="17" t="s">
        <v>288</v>
      </c>
      <c r="AR9" s="17" t="s">
        <v>20</v>
      </c>
      <c r="AS9" s="47">
        <v>12</v>
      </c>
      <c r="AT9" s="20">
        <v>0</v>
      </c>
      <c r="AU9" s="17" t="s">
        <v>15</v>
      </c>
      <c r="AY9" s="17" t="s">
        <v>17</v>
      </c>
      <c r="AZ9" s="27">
        <v>54</v>
      </c>
      <c r="BA9" s="47">
        <v>102</v>
      </c>
      <c r="BB9" s="17" t="s">
        <v>14</v>
      </c>
      <c r="BC9" s="9"/>
      <c r="BD9" s="9"/>
    </row>
    <row r="10" spans="1:56" ht="12.75" customHeight="1">
      <c r="A10">
        <v>8</v>
      </c>
      <c r="B10" s="41" t="s">
        <v>14</v>
      </c>
      <c r="C10" s="42">
        <v>170</v>
      </c>
      <c r="D10" s="27">
        <v>109</v>
      </c>
      <c r="E10" s="41" t="s">
        <v>18</v>
      </c>
      <c r="F10" s="14"/>
      <c r="G10" s="14"/>
      <c r="H10">
        <v>8</v>
      </c>
      <c r="I10" s="41" t="s">
        <v>17</v>
      </c>
      <c r="J10" s="46">
        <v>110</v>
      </c>
      <c r="K10" s="42">
        <v>111</v>
      </c>
      <c r="L10" s="41" t="s">
        <v>16</v>
      </c>
      <c r="M10" s="14"/>
      <c r="N10" s="81"/>
      <c r="O10">
        <v>8</v>
      </c>
      <c r="P10" s="93" t="s">
        <v>220</v>
      </c>
      <c r="Q10" s="98">
        <v>0</v>
      </c>
      <c r="R10" s="98">
        <v>0</v>
      </c>
      <c r="S10" s="93" t="s">
        <v>219</v>
      </c>
      <c r="V10">
        <v>8</v>
      </c>
      <c r="W10" s="93" t="s">
        <v>14</v>
      </c>
      <c r="X10" s="94">
        <v>0</v>
      </c>
      <c r="Y10" s="47">
        <v>39</v>
      </c>
      <c r="Z10" s="93" t="s">
        <v>185</v>
      </c>
      <c r="AD10" s="17" t="s">
        <v>22</v>
      </c>
      <c r="AE10" s="47">
        <v>67</v>
      </c>
      <c r="AF10" s="20">
        <v>28</v>
      </c>
      <c r="AG10" s="17" t="s">
        <v>272</v>
      </c>
      <c r="AH10" s="14"/>
      <c r="AK10" s="17" t="s">
        <v>22</v>
      </c>
      <c r="AL10" s="47">
        <v>77</v>
      </c>
      <c r="AM10" s="27">
        <v>51</v>
      </c>
      <c r="AN10" s="17" t="s">
        <v>16</v>
      </c>
      <c r="AR10" s="17" t="s">
        <v>14</v>
      </c>
      <c r="AS10" s="47">
        <v>186</v>
      </c>
      <c r="AT10" s="20">
        <v>13</v>
      </c>
      <c r="AU10" s="17" t="s">
        <v>18</v>
      </c>
      <c r="AY10" s="17" t="s">
        <v>306</v>
      </c>
      <c r="AZ10" s="47">
        <v>49</v>
      </c>
      <c r="BA10" s="27">
        <v>18</v>
      </c>
      <c r="BB10" s="17" t="s">
        <v>305</v>
      </c>
      <c r="BC10" s="9"/>
      <c r="BD10" s="9"/>
    </row>
    <row r="11" spans="1:56" ht="12.75" customHeight="1">
      <c r="A11">
        <v>9</v>
      </c>
      <c r="B11" s="41" t="s">
        <v>21</v>
      </c>
      <c r="C11" s="42">
        <v>152</v>
      </c>
      <c r="D11" s="27">
        <v>0</v>
      </c>
      <c r="E11" s="41" t="s">
        <v>23</v>
      </c>
      <c r="F11" s="14"/>
      <c r="G11" s="14"/>
      <c r="H11">
        <v>9</v>
      </c>
      <c r="I11" s="83" t="s">
        <v>185</v>
      </c>
      <c r="J11" s="84">
        <v>237</v>
      </c>
      <c r="K11" s="85">
        <v>500</v>
      </c>
      <c r="L11" s="83" t="s">
        <v>22</v>
      </c>
      <c r="M11" s="14">
        <f>J11+K11</f>
        <v>737</v>
      </c>
      <c r="N11" s="81"/>
      <c r="O11">
        <v>9</v>
      </c>
      <c r="P11" s="93" t="s">
        <v>19</v>
      </c>
      <c r="Q11" s="47">
        <v>60</v>
      </c>
      <c r="R11" s="94">
        <v>12</v>
      </c>
      <c r="S11" s="93" t="s">
        <v>164</v>
      </c>
      <c r="V11">
        <v>9</v>
      </c>
      <c r="W11" s="93" t="s">
        <v>20</v>
      </c>
      <c r="X11" s="47">
        <v>124</v>
      </c>
      <c r="Y11" s="94">
        <v>64</v>
      </c>
      <c r="Z11" s="93" t="s">
        <v>15</v>
      </c>
      <c r="AD11" s="17" t="s">
        <v>21</v>
      </c>
      <c r="AE11" s="20">
        <v>0</v>
      </c>
      <c r="AF11" s="47">
        <v>165</v>
      </c>
      <c r="AG11" s="17" t="s">
        <v>17</v>
      </c>
      <c r="AH11" s="14"/>
      <c r="AK11" s="17" t="s">
        <v>288</v>
      </c>
      <c r="AL11" s="27">
        <v>0</v>
      </c>
      <c r="AM11" s="47">
        <v>115</v>
      </c>
      <c r="AN11" s="17" t="s">
        <v>20</v>
      </c>
      <c r="AR11" s="17" t="s">
        <v>17</v>
      </c>
      <c r="AS11" s="20">
        <v>12</v>
      </c>
      <c r="AT11" s="47">
        <v>207</v>
      </c>
      <c r="AU11" s="17" t="s">
        <v>16</v>
      </c>
      <c r="AY11" s="17" t="s">
        <v>14</v>
      </c>
      <c r="AZ11" s="27">
        <v>108</v>
      </c>
      <c r="BA11" s="47">
        <v>136</v>
      </c>
      <c r="BB11" s="17" t="s">
        <v>18</v>
      </c>
      <c r="BC11" s="9"/>
      <c r="BD11" s="9"/>
    </row>
    <row r="12" spans="1:56" ht="12.75" customHeight="1">
      <c r="A12">
        <v>10</v>
      </c>
      <c r="B12" s="41" t="s">
        <v>14</v>
      </c>
      <c r="C12" s="42">
        <v>232</v>
      </c>
      <c r="D12" s="27">
        <v>68</v>
      </c>
      <c r="E12" s="41" t="s">
        <v>21</v>
      </c>
      <c r="F12" s="14"/>
      <c r="G12" s="14"/>
      <c r="H12">
        <v>10</v>
      </c>
      <c r="I12" s="41" t="s">
        <v>18</v>
      </c>
      <c r="J12" s="42">
        <v>119</v>
      </c>
      <c r="K12" s="46">
        <v>110</v>
      </c>
      <c r="L12" s="41" t="s">
        <v>16</v>
      </c>
      <c r="M12" s="14"/>
      <c r="N12" s="81"/>
      <c r="O12">
        <v>10</v>
      </c>
      <c r="P12" s="93" t="s">
        <v>220</v>
      </c>
      <c r="Q12" s="47">
        <v>25</v>
      </c>
      <c r="R12" s="94">
        <v>12</v>
      </c>
      <c r="S12" s="93" t="s">
        <v>218</v>
      </c>
      <c r="V12">
        <v>10</v>
      </c>
      <c r="W12" s="93" t="s">
        <v>14</v>
      </c>
      <c r="X12" s="94">
        <v>131</v>
      </c>
      <c r="Y12" s="47">
        <v>96</v>
      </c>
      <c r="Z12" s="93" t="s">
        <v>16</v>
      </c>
      <c r="AD12" s="17" t="s">
        <v>19</v>
      </c>
      <c r="AE12" s="47">
        <v>145</v>
      </c>
      <c r="AF12" s="20">
        <v>108</v>
      </c>
      <c r="AG12" s="17" t="s">
        <v>22</v>
      </c>
      <c r="AH12" s="14"/>
      <c r="AK12" s="17" t="s">
        <v>22</v>
      </c>
      <c r="AL12" s="27">
        <v>16</v>
      </c>
      <c r="AM12" s="47">
        <v>53</v>
      </c>
      <c r="AN12" s="17" t="s">
        <v>21</v>
      </c>
      <c r="AR12" s="17" t="s">
        <v>14</v>
      </c>
      <c r="AS12" s="20">
        <v>42</v>
      </c>
      <c r="AT12" s="47">
        <v>105</v>
      </c>
      <c r="AU12" s="17" t="s">
        <v>22</v>
      </c>
      <c r="AY12" s="17" t="s">
        <v>306</v>
      </c>
      <c r="AZ12" s="98">
        <v>90</v>
      </c>
      <c r="BA12" s="98">
        <v>90</v>
      </c>
      <c r="BB12" s="17" t="s">
        <v>17</v>
      </c>
      <c r="BC12" s="9"/>
      <c r="BD12" s="9"/>
    </row>
    <row r="13" spans="2:56" ht="12.75" customHeight="1">
      <c r="B13" s="169" t="s">
        <v>161</v>
      </c>
      <c r="C13" s="169"/>
      <c r="D13" s="169"/>
      <c r="E13" s="169"/>
      <c r="F13" s="14"/>
      <c r="G13" s="14"/>
      <c r="I13" s="163" t="s">
        <v>161</v>
      </c>
      <c r="J13" s="163"/>
      <c r="K13" s="163"/>
      <c r="L13" s="163"/>
      <c r="M13" s="14"/>
      <c r="N13" s="81"/>
      <c r="P13" s="164" t="s">
        <v>161</v>
      </c>
      <c r="Q13" s="164"/>
      <c r="R13" s="164"/>
      <c r="S13" s="164"/>
      <c r="AD13" s="17" t="s">
        <v>17</v>
      </c>
      <c r="AE13" s="47">
        <v>56</v>
      </c>
      <c r="AF13" s="20">
        <v>55</v>
      </c>
      <c r="AG13" s="17" t="s">
        <v>23</v>
      </c>
      <c r="AH13" s="14"/>
      <c r="AK13" s="165" t="s">
        <v>161</v>
      </c>
      <c r="AL13" s="166"/>
      <c r="AM13" s="166"/>
      <c r="AN13" s="167"/>
      <c r="AR13" s="17" t="s">
        <v>20</v>
      </c>
      <c r="AS13" s="20">
        <v>28</v>
      </c>
      <c r="AT13" s="47">
        <v>134</v>
      </c>
      <c r="AU13" s="17" t="s">
        <v>16</v>
      </c>
      <c r="AY13" s="165" t="s">
        <v>161</v>
      </c>
      <c r="AZ13" s="166"/>
      <c r="BA13" s="166"/>
      <c r="BB13" s="167"/>
      <c r="BC13" s="9"/>
      <c r="BD13" s="9"/>
    </row>
    <row r="14" spans="1:56" ht="12.75" customHeight="1">
      <c r="A14">
        <v>1</v>
      </c>
      <c r="B14" s="41" t="s">
        <v>20</v>
      </c>
      <c r="C14" s="27">
        <v>0</v>
      </c>
      <c r="D14" s="42">
        <v>140</v>
      </c>
      <c r="E14" s="41" t="s">
        <v>15</v>
      </c>
      <c r="F14" s="14"/>
      <c r="G14" s="14"/>
      <c r="H14">
        <v>1</v>
      </c>
      <c r="I14" s="41" t="s">
        <v>184</v>
      </c>
      <c r="J14" s="46">
        <v>76</v>
      </c>
      <c r="K14" s="42">
        <v>192</v>
      </c>
      <c r="L14" s="41" t="s">
        <v>21</v>
      </c>
      <c r="M14" s="14"/>
      <c r="N14" s="81"/>
      <c r="O14">
        <v>1</v>
      </c>
      <c r="P14" s="93" t="s">
        <v>223</v>
      </c>
      <c r="Q14" s="94">
        <v>29</v>
      </c>
      <c r="R14" s="47">
        <v>191</v>
      </c>
      <c r="S14" s="93" t="s">
        <v>158</v>
      </c>
      <c r="V14">
        <v>1</v>
      </c>
      <c r="W14" s="93" t="s">
        <v>19</v>
      </c>
      <c r="X14" s="47">
        <v>30</v>
      </c>
      <c r="Y14" s="94">
        <v>14</v>
      </c>
      <c r="Z14" s="93" t="s">
        <v>272</v>
      </c>
      <c r="AD14" s="17" t="s">
        <v>21</v>
      </c>
      <c r="AE14" s="47">
        <v>80</v>
      </c>
      <c r="AF14" s="20">
        <v>0</v>
      </c>
      <c r="AG14" s="17" t="s">
        <v>272</v>
      </c>
      <c r="AH14" s="14"/>
      <c r="AK14" s="17" t="s">
        <v>17</v>
      </c>
      <c r="AL14" s="47">
        <v>100</v>
      </c>
      <c r="AM14" s="27">
        <v>0</v>
      </c>
      <c r="AN14" s="17" t="s">
        <v>289</v>
      </c>
      <c r="AR14" s="17" t="s">
        <v>17</v>
      </c>
      <c r="AS14" s="47">
        <v>26</v>
      </c>
      <c r="AT14" s="20">
        <v>13</v>
      </c>
      <c r="AU14" s="17" t="s">
        <v>18</v>
      </c>
      <c r="AY14" s="17" t="s">
        <v>22</v>
      </c>
      <c r="AZ14" s="47">
        <v>44</v>
      </c>
      <c r="BA14" s="27">
        <v>32</v>
      </c>
      <c r="BB14" s="17" t="s">
        <v>15</v>
      </c>
      <c r="BC14" s="9"/>
      <c r="BD14" s="9"/>
    </row>
    <row r="15" spans="1:56" ht="12.75" customHeight="1">
      <c r="A15">
        <v>2</v>
      </c>
      <c r="B15" s="41" t="s">
        <v>17</v>
      </c>
      <c r="C15" s="42">
        <v>168</v>
      </c>
      <c r="D15" s="27">
        <v>107</v>
      </c>
      <c r="E15" s="41" t="s">
        <v>19</v>
      </c>
      <c r="F15" s="14"/>
      <c r="G15" s="14"/>
      <c r="H15">
        <v>2</v>
      </c>
      <c r="I15" s="41" t="s">
        <v>14</v>
      </c>
      <c r="J15" s="42">
        <v>166</v>
      </c>
      <c r="K15" s="46">
        <v>52</v>
      </c>
      <c r="L15" s="41" t="s">
        <v>19</v>
      </c>
      <c r="M15" s="14"/>
      <c r="N15" s="81"/>
      <c r="O15">
        <v>2</v>
      </c>
      <c r="P15" s="93" t="s">
        <v>23</v>
      </c>
      <c r="Q15" s="47">
        <v>63</v>
      </c>
      <c r="R15" s="94">
        <v>56</v>
      </c>
      <c r="S15" s="93" t="s">
        <v>22</v>
      </c>
      <c r="V15">
        <v>2</v>
      </c>
      <c r="W15" s="93" t="s">
        <v>17</v>
      </c>
      <c r="X15" s="47">
        <v>64</v>
      </c>
      <c r="Y15" s="94">
        <v>41</v>
      </c>
      <c r="Z15" s="93" t="s">
        <v>22</v>
      </c>
      <c r="AD15" s="17" t="s">
        <v>19</v>
      </c>
      <c r="AE15" s="47">
        <v>74</v>
      </c>
      <c r="AF15" s="20">
        <v>55</v>
      </c>
      <c r="AG15" s="17" t="s">
        <v>17</v>
      </c>
      <c r="AH15" s="14"/>
      <c r="AK15" s="17" t="s">
        <v>164</v>
      </c>
      <c r="AL15" s="27">
        <v>18</v>
      </c>
      <c r="AM15" s="47">
        <v>132</v>
      </c>
      <c r="AN15" s="17" t="s">
        <v>18</v>
      </c>
      <c r="AR15" s="17" t="s">
        <v>15</v>
      </c>
      <c r="AS15" s="47">
        <v>122</v>
      </c>
      <c r="AT15" s="20">
        <v>29</v>
      </c>
      <c r="AU15" s="17" t="s">
        <v>16</v>
      </c>
      <c r="AY15" s="17" t="s">
        <v>307</v>
      </c>
      <c r="AZ15" s="27">
        <v>90</v>
      </c>
      <c r="BA15" s="47">
        <v>130</v>
      </c>
      <c r="BB15" s="17" t="s">
        <v>16</v>
      </c>
      <c r="BC15" s="9"/>
      <c r="BD15" s="9"/>
    </row>
    <row r="16" spans="1:56" ht="12.75" customHeight="1">
      <c r="A16">
        <v>3</v>
      </c>
      <c r="B16" s="41" t="s">
        <v>22</v>
      </c>
      <c r="C16" s="42">
        <v>102</v>
      </c>
      <c r="D16" s="27">
        <v>0</v>
      </c>
      <c r="E16" s="41" t="s">
        <v>15</v>
      </c>
      <c r="F16" s="14"/>
      <c r="G16" s="14"/>
      <c r="H16">
        <v>3</v>
      </c>
      <c r="I16" s="41" t="s">
        <v>20</v>
      </c>
      <c r="J16" s="46">
        <v>0</v>
      </c>
      <c r="K16" s="42">
        <v>18</v>
      </c>
      <c r="L16" s="41" t="s">
        <v>21</v>
      </c>
      <c r="M16" s="14"/>
      <c r="N16" s="81"/>
      <c r="O16">
        <v>3</v>
      </c>
      <c r="P16" s="93" t="s">
        <v>222</v>
      </c>
      <c r="Q16" s="94">
        <v>0</v>
      </c>
      <c r="R16" s="47">
        <v>34</v>
      </c>
      <c r="S16" s="93" t="s">
        <v>158</v>
      </c>
      <c r="V16">
        <v>3</v>
      </c>
      <c r="W16" s="93" t="s">
        <v>19</v>
      </c>
      <c r="X16" s="47">
        <v>162</v>
      </c>
      <c r="Y16" s="94">
        <v>48</v>
      </c>
      <c r="Z16" s="93" t="s">
        <v>17</v>
      </c>
      <c r="AD16" s="17" t="s">
        <v>21</v>
      </c>
      <c r="AE16" s="20">
        <v>0</v>
      </c>
      <c r="AF16" s="47">
        <v>268</v>
      </c>
      <c r="AG16" s="17" t="s">
        <v>22</v>
      </c>
      <c r="AH16" s="14"/>
      <c r="AK16" s="17" t="s">
        <v>14</v>
      </c>
      <c r="AL16" s="47">
        <v>117</v>
      </c>
      <c r="AM16" s="27">
        <v>36</v>
      </c>
      <c r="AN16" s="17" t="s">
        <v>289</v>
      </c>
      <c r="AR16" s="17" t="s">
        <v>22</v>
      </c>
      <c r="AS16" s="47">
        <v>65</v>
      </c>
      <c r="AT16" s="20">
        <v>0</v>
      </c>
      <c r="AU16" s="17" t="s">
        <v>17</v>
      </c>
      <c r="AY16" s="17" t="s">
        <v>20</v>
      </c>
      <c r="AZ16" s="27">
        <v>28</v>
      </c>
      <c r="BA16" s="47">
        <v>158</v>
      </c>
      <c r="BB16" s="17" t="s">
        <v>15</v>
      </c>
      <c r="BC16" s="9"/>
      <c r="BD16" s="9"/>
    </row>
    <row r="17" spans="1:56" ht="12.75" customHeight="1">
      <c r="A17">
        <v>4</v>
      </c>
      <c r="B17" s="41" t="s">
        <v>22</v>
      </c>
      <c r="C17" s="27">
        <v>110</v>
      </c>
      <c r="D17" s="42">
        <v>115</v>
      </c>
      <c r="E17" s="41" t="s">
        <v>19</v>
      </c>
      <c r="F17" s="14"/>
      <c r="G17" s="14"/>
      <c r="H17">
        <v>4</v>
      </c>
      <c r="I17" s="41" t="s">
        <v>184</v>
      </c>
      <c r="J17" s="46">
        <v>40</v>
      </c>
      <c r="K17" s="42">
        <v>126</v>
      </c>
      <c r="L17" s="41" t="s">
        <v>14</v>
      </c>
      <c r="M17" s="14"/>
      <c r="N17" s="81"/>
      <c r="O17">
        <v>4</v>
      </c>
      <c r="P17" s="93" t="s">
        <v>223</v>
      </c>
      <c r="Q17" s="94">
        <v>50</v>
      </c>
      <c r="R17" s="47">
        <v>90</v>
      </c>
      <c r="S17" s="93" t="s">
        <v>23</v>
      </c>
      <c r="V17">
        <v>4</v>
      </c>
      <c r="W17" s="93" t="s">
        <v>272</v>
      </c>
      <c r="X17" s="94">
        <v>40</v>
      </c>
      <c r="Y17" s="47">
        <v>126</v>
      </c>
      <c r="Z17" s="93" t="s">
        <v>22</v>
      </c>
      <c r="AD17" s="17" t="s">
        <v>272</v>
      </c>
      <c r="AE17" s="47">
        <v>60</v>
      </c>
      <c r="AF17" s="20">
        <v>0</v>
      </c>
      <c r="AG17" s="17" t="s">
        <v>23</v>
      </c>
      <c r="AH17" s="14"/>
      <c r="AK17" s="17" t="s">
        <v>17</v>
      </c>
      <c r="AL17" s="47">
        <v>65</v>
      </c>
      <c r="AM17" s="27">
        <v>0</v>
      </c>
      <c r="AN17" s="17" t="s">
        <v>164</v>
      </c>
      <c r="AR17" s="17" t="s">
        <v>20</v>
      </c>
      <c r="AS17" s="20">
        <v>24</v>
      </c>
      <c r="AT17" s="47">
        <v>26</v>
      </c>
      <c r="AU17" s="17" t="s">
        <v>18</v>
      </c>
      <c r="AY17" s="102" t="s">
        <v>22</v>
      </c>
      <c r="AZ17" s="85">
        <v>255</v>
      </c>
      <c r="BA17" s="84">
        <v>106</v>
      </c>
      <c r="BB17" s="102" t="s">
        <v>307</v>
      </c>
      <c r="BC17" s="9">
        <f>+AZ17+BA17</f>
        <v>361</v>
      </c>
      <c r="BD17" s="9"/>
    </row>
    <row r="18" spans="1:56" ht="12.75" customHeight="1">
      <c r="A18">
        <v>5</v>
      </c>
      <c r="B18" s="41" t="s">
        <v>20</v>
      </c>
      <c r="C18" s="27">
        <v>57</v>
      </c>
      <c r="D18" s="42">
        <v>82</v>
      </c>
      <c r="E18" s="41" t="s">
        <v>17</v>
      </c>
      <c r="F18" s="14"/>
      <c r="G18" s="14"/>
      <c r="H18">
        <v>5</v>
      </c>
      <c r="I18" s="41" t="s">
        <v>20</v>
      </c>
      <c r="J18" s="46">
        <v>36</v>
      </c>
      <c r="K18" s="42">
        <v>148</v>
      </c>
      <c r="L18" s="41" t="s">
        <v>19</v>
      </c>
      <c r="M18" s="14"/>
      <c r="N18" s="81"/>
      <c r="O18">
        <v>5</v>
      </c>
      <c r="P18" s="93" t="s">
        <v>222</v>
      </c>
      <c r="Q18" s="94">
        <v>39</v>
      </c>
      <c r="R18" s="47">
        <v>77</v>
      </c>
      <c r="S18" s="93" t="s">
        <v>22</v>
      </c>
      <c r="V18">
        <v>5</v>
      </c>
      <c r="W18" s="93" t="s">
        <v>19</v>
      </c>
      <c r="X18" s="94">
        <v>155</v>
      </c>
      <c r="Y18" s="47">
        <v>78</v>
      </c>
      <c r="Z18" s="93" t="s">
        <v>22</v>
      </c>
      <c r="AD18" s="164" t="s">
        <v>161</v>
      </c>
      <c r="AE18" s="164"/>
      <c r="AF18" s="164"/>
      <c r="AG18" s="164"/>
      <c r="AH18" s="14"/>
      <c r="AK18" s="17" t="s">
        <v>14</v>
      </c>
      <c r="AL18" s="47">
        <v>282</v>
      </c>
      <c r="AM18" s="27">
        <v>0</v>
      </c>
      <c r="AN18" s="17" t="s">
        <v>18</v>
      </c>
      <c r="AR18" s="17" t="s">
        <v>14</v>
      </c>
      <c r="AS18" s="47">
        <v>115</v>
      </c>
      <c r="AT18" s="20">
        <v>43</v>
      </c>
      <c r="AU18" s="17" t="s">
        <v>17</v>
      </c>
      <c r="AY18" s="17" t="s">
        <v>20</v>
      </c>
      <c r="AZ18" s="27">
        <v>0</v>
      </c>
      <c r="BA18" s="47">
        <v>103</v>
      </c>
      <c r="BB18" s="17" t="s">
        <v>16</v>
      </c>
      <c r="BC18" s="9"/>
      <c r="BD18" s="9"/>
    </row>
    <row r="19" spans="1:56" ht="12.75" customHeight="1">
      <c r="A19">
        <v>6</v>
      </c>
      <c r="B19" s="41" t="s">
        <v>17</v>
      </c>
      <c r="C19" s="42">
        <v>65</v>
      </c>
      <c r="D19" s="27">
        <v>49</v>
      </c>
      <c r="E19" s="41" t="s">
        <v>15</v>
      </c>
      <c r="F19" s="14"/>
      <c r="G19" s="14"/>
      <c r="H19">
        <v>6</v>
      </c>
      <c r="I19" s="41" t="s">
        <v>21</v>
      </c>
      <c r="J19" s="46">
        <v>156</v>
      </c>
      <c r="K19" s="42">
        <v>280</v>
      </c>
      <c r="L19" s="41" t="s">
        <v>14</v>
      </c>
      <c r="M19" s="14"/>
      <c r="N19" s="81"/>
      <c r="O19">
        <v>6</v>
      </c>
      <c r="P19" s="93" t="s">
        <v>23</v>
      </c>
      <c r="Q19" s="94">
        <v>56</v>
      </c>
      <c r="R19" s="47">
        <v>107</v>
      </c>
      <c r="S19" s="93" t="s">
        <v>158</v>
      </c>
      <c r="V19">
        <v>6</v>
      </c>
      <c r="W19" s="93" t="s">
        <v>272</v>
      </c>
      <c r="X19" s="94">
        <v>20</v>
      </c>
      <c r="Y19" s="47">
        <v>64</v>
      </c>
      <c r="Z19" s="93" t="s">
        <v>17</v>
      </c>
      <c r="AD19" s="17" t="s">
        <v>16</v>
      </c>
      <c r="AE19" s="47">
        <v>178</v>
      </c>
      <c r="AF19" s="27">
        <v>67</v>
      </c>
      <c r="AG19" s="17" t="s">
        <v>20</v>
      </c>
      <c r="AH19" s="14"/>
      <c r="AK19" s="17" t="s">
        <v>164</v>
      </c>
      <c r="AL19" s="27">
        <v>35</v>
      </c>
      <c r="AM19" s="47">
        <v>72</v>
      </c>
      <c r="AN19" s="17" t="s">
        <v>289</v>
      </c>
      <c r="AR19" s="17" t="s">
        <v>15</v>
      </c>
      <c r="AS19" s="47">
        <v>93</v>
      </c>
      <c r="AT19" s="20">
        <v>44</v>
      </c>
      <c r="AU19" s="17" t="s">
        <v>18</v>
      </c>
      <c r="AY19" s="126" t="s">
        <v>307</v>
      </c>
      <c r="AZ19" s="127">
        <v>38</v>
      </c>
      <c r="BA19" s="128">
        <v>263</v>
      </c>
      <c r="BB19" s="126" t="s">
        <v>15</v>
      </c>
      <c r="BC19" s="9"/>
      <c r="BD19" s="9">
        <f>+ABS(AZ19-BA19)</f>
        <v>225</v>
      </c>
    </row>
    <row r="20" spans="1:56" ht="12.75" customHeight="1">
      <c r="A20">
        <v>7</v>
      </c>
      <c r="B20" s="41" t="s">
        <v>20</v>
      </c>
      <c r="C20" s="27">
        <v>53</v>
      </c>
      <c r="D20" s="42">
        <v>110</v>
      </c>
      <c r="E20" s="41" t="s">
        <v>19</v>
      </c>
      <c r="F20" s="14"/>
      <c r="G20" s="14"/>
      <c r="H20">
        <v>7</v>
      </c>
      <c r="I20" s="41" t="s">
        <v>184</v>
      </c>
      <c r="J20" s="46">
        <v>39</v>
      </c>
      <c r="K20" s="42">
        <v>112</v>
      </c>
      <c r="L20" s="41" t="s">
        <v>19</v>
      </c>
      <c r="M20" s="14"/>
      <c r="N20" s="81"/>
      <c r="O20">
        <v>7</v>
      </c>
      <c r="P20" s="93" t="s">
        <v>223</v>
      </c>
      <c r="Q20" s="47">
        <v>127</v>
      </c>
      <c r="R20" s="94">
        <v>37</v>
      </c>
      <c r="S20" s="93" t="s">
        <v>22</v>
      </c>
      <c r="W20" s="164" t="s">
        <v>159</v>
      </c>
      <c r="X20" s="164"/>
      <c r="Y20" s="164"/>
      <c r="Z20" s="164"/>
      <c r="AD20" s="17" t="s">
        <v>15</v>
      </c>
      <c r="AE20" s="27">
        <v>13</v>
      </c>
      <c r="AF20" s="47">
        <v>14</v>
      </c>
      <c r="AG20" s="17" t="s">
        <v>18</v>
      </c>
      <c r="AH20" s="14"/>
      <c r="AK20" s="17" t="s">
        <v>17</v>
      </c>
      <c r="AL20" s="47">
        <v>60</v>
      </c>
      <c r="AM20" s="27">
        <v>0</v>
      </c>
      <c r="AN20" s="17" t="s">
        <v>18</v>
      </c>
      <c r="AR20" s="17" t="s">
        <v>20</v>
      </c>
      <c r="AS20" s="20">
        <v>38</v>
      </c>
      <c r="AT20" s="47">
        <v>98</v>
      </c>
      <c r="AU20" s="17" t="s">
        <v>22</v>
      </c>
      <c r="AY20" s="17" t="s">
        <v>22</v>
      </c>
      <c r="AZ20" s="47">
        <v>32</v>
      </c>
      <c r="BA20" s="27">
        <v>15</v>
      </c>
      <c r="BB20" s="17" t="s">
        <v>16</v>
      </c>
      <c r="BC20" s="9"/>
      <c r="BD20" s="9"/>
    </row>
    <row r="21" spans="1:56" ht="12.75" customHeight="1">
      <c r="A21">
        <v>8</v>
      </c>
      <c r="B21" s="41" t="s">
        <v>22</v>
      </c>
      <c r="C21" s="27">
        <v>65</v>
      </c>
      <c r="D21" s="42">
        <v>84</v>
      </c>
      <c r="E21" s="41" t="s">
        <v>17</v>
      </c>
      <c r="F21" s="14"/>
      <c r="G21" s="14"/>
      <c r="H21">
        <v>8</v>
      </c>
      <c r="I21" s="41" t="s">
        <v>20</v>
      </c>
      <c r="J21" s="46">
        <v>140</v>
      </c>
      <c r="K21" s="42">
        <v>268</v>
      </c>
      <c r="L21" s="41" t="s">
        <v>14</v>
      </c>
      <c r="M21" s="14"/>
      <c r="N21" s="81"/>
      <c r="O21">
        <v>8</v>
      </c>
      <c r="P21" s="93" t="s">
        <v>222</v>
      </c>
      <c r="Q21" s="47">
        <v>73</v>
      </c>
      <c r="R21" s="94">
        <v>14</v>
      </c>
      <c r="S21" s="93" t="s">
        <v>23</v>
      </c>
      <c r="V21" t="s">
        <v>160</v>
      </c>
      <c r="W21" s="93" t="s">
        <v>19</v>
      </c>
      <c r="X21" s="94">
        <v>30</v>
      </c>
      <c r="Y21" s="47">
        <v>156</v>
      </c>
      <c r="Z21" s="93" t="s">
        <v>16</v>
      </c>
      <c r="AD21" s="17" t="s">
        <v>14</v>
      </c>
      <c r="AE21" s="47">
        <v>256</v>
      </c>
      <c r="AF21" s="27">
        <v>0</v>
      </c>
      <c r="AG21" s="17" t="s">
        <v>20</v>
      </c>
      <c r="AH21" s="14"/>
      <c r="AK21" s="17" t="s">
        <v>14</v>
      </c>
      <c r="AL21" s="47">
        <v>278</v>
      </c>
      <c r="AM21" s="27">
        <v>64</v>
      </c>
      <c r="AN21" s="17" t="s">
        <v>164</v>
      </c>
      <c r="AR21" s="17" t="s">
        <v>16</v>
      </c>
      <c r="AS21" s="47">
        <v>57</v>
      </c>
      <c r="AT21" s="20">
        <v>32</v>
      </c>
      <c r="AU21" s="17" t="s">
        <v>18</v>
      </c>
      <c r="AY21" s="17" t="s">
        <v>20</v>
      </c>
      <c r="AZ21" s="47">
        <v>32</v>
      </c>
      <c r="BA21" s="27">
        <v>0</v>
      </c>
      <c r="BB21" s="17" t="s">
        <v>307</v>
      </c>
      <c r="BC21" s="9"/>
      <c r="BD21" s="9"/>
    </row>
    <row r="22" spans="1:56" ht="12.75" customHeight="1">
      <c r="A22">
        <v>9</v>
      </c>
      <c r="B22" s="41" t="s">
        <v>19</v>
      </c>
      <c r="C22" s="27">
        <v>32</v>
      </c>
      <c r="D22" s="42">
        <v>90</v>
      </c>
      <c r="E22" s="41" t="s">
        <v>15</v>
      </c>
      <c r="F22" s="14"/>
      <c r="G22" s="14"/>
      <c r="H22">
        <v>9</v>
      </c>
      <c r="I22" s="41" t="s">
        <v>21</v>
      </c>
      <c r="J22" s="46">
        <v>113</v>
      </c>
      <c r="K22" s="42">
        <v>274</v>
      </c>
      <c r="L22" s="41" t="s">
        <v>19</v>
      </c>
      <c r="M22" s="14"/>
      <c r="N22" s="81"/>
      <c r="O22">
        <v>9</v>
      </c>
      <c r="P22" s="93" t="s">
        <v>22</v>
      </c>
      <c r="Q22" s="47">
        <v>131</v>
      </c>
      <c r="R22" s="94">
        <v>43</v>
      </c>
      <c r="S22" s="93" t="s">
        <v>158</v>
      </c>
      <c r="V22" t="s">
        <v>162</v>
      </c>
      <c r="W22" s="93" t="s">
        <v>185</v>
      </c>
      <c r="X22" s="94">
        <v>18</v>
      </c>
      <c r="Y22" s="47">
        <v>83</v>
      </c>
      <c r="Z22" s="93" t="s">
        <v>17</v>
      </c>
      <c r="AD22" s="17" t="s">
        <v>16</v>
      </c>
      <c r="AE22" s="47">
        <v>192</v>
      </c>
      <c r="AF22" s="27">
        <v>60</v>
      </c>
      <c r="AG22" s="17" t="s">
        <v>15</v>
      </c>
      <c r="AH22" s="14"/>
      <c r="AK22" s="17" t="s">
        <v>18</v>
      </c>
      <c r="AL22" s="47">
        <v>122</v>
      </c>
      <c r="AM22" s="27">
        <v>20</v>
      </c>
      <c r="AN22" s="17" t="s">
        <v>289</v>
      </c>
      <c r="AR22" s="17" t="s">
        <v>14</v>
      </c>
      <c r="AS22" s="47">
        <v>124</v>
      </c>
      <c r="AT22" s="20">
        <v>0</v>
      </c>
      <c r="AU22" s="17" t="s">
        <v>20</v>
      </c>
      <c r="AY22" s="17" t="s">
        <v>16</v>
      </c>
      <c r="AZ22" s="27">
        <v>43</v>
      </c>
      <c r="BA22" s="47">
        <v>121</v>
      </c>
      <c r="BB22" s="17" t="s">
        <v>15</v>
      </c>
      <c r="BC22" s="9"/>
      <c r="BD22" s="9"/>
    </row>
    <row r="23" spans="1:56" ht="12.75" customHeight="1">
      <c r="A23">
        <v>10</v>
      </c>
      <c r="B23" s="41" t="s">
        <v>22</v>
      </c>
      <c r="C23" s="27">
        <v>51</v>
      </c>
      <c r="D23" s="42">
        <v>105</v>
      </c>
      <c r="E23" s="41" t="s">
        <v>20</v>
      </c>
      <c r="F23" s="14"/>
      <c r="G23" s="14"/>
      <c r="H23">
        <v>10</v>
      </c>
      <c r="I23" s="41" t="s">
        <v>20</v>
      </c>
      <c r="J23" s="42">
        <v>67</v>
      </c>
      <c r="K23" s="46">
        <v>0</v>
      </c>
      <c r="L23" s="41" t="s">
        <v>184</v>
      </c>
      <c r="M23" s="14"/>
      <c r="N23" s="81"/>
      <c r="O23">
        <v>10</v>
      </c>
      <c r="P23" s="93" t="s">
        <v>222</v>
      </c>
      <c r="Q23" s="47">
        <v>12</v>
      </c>
      <c r="R23" s="94">
        <v>0</v>
      </c>
      <c r="S23" s="93" t="s">
        <v>223</v>
      </c>
      <c r="W23" s="164" t="s">
        <v>163</v>
      </c>
      <c r="X23" s="164"/>
      <c r="Y23" s="164"/>
      <c r="Z23" s="164"/>
      <c r="AD23" s="17" t="s">
        <v>14</v>
      </c>
      <c r="AE23" s="27">
        <v>110</v>
      </c>
      <c r="AF23" s="47">
        <v>150</v>
      </c>
      <c r="AG23" s="17" t="s">
        <v>18</v>
      </c>
      <c r="AH23" s="14"/>
      <c r="AK23" s="17" t="s">
        <v>14</v>
      </c>
      <c r="AL23" s="47">
        <v>154</v>
      </c>
      <c r="AM23" s="27">
        <v>100</v>
      </c>
      <c r="AN23" s="17" t="s">
        <v>17</v>
      </c>
      <c r="AR23" s="17" t="s">
        <v>22</v>
      </c>
      <c r="AS23" s="47">
        <v>68</v>
      </c>
      <c r="AT23" s="20">
        <v>32</v>
      </c>
      <c r="AU23" s="17" t="s">
        <v>15</v>
      </c>
      <c r="AY23" s="17" t="s">
        <v>20</v>
      </c>
      <c r="AZ23" s="27">
        <v>0</v>
      </c>
      <c r="BA23" s="47">
        <v>102</v>
      </c>
      <c r="BB23" s="17" t="s">
        <v>22</v>
      </c>
      <c r="BC23" s="9"/>
      <c r="BD23" s="9"/>
    </row>
    <row r="24" spans="2:56" ht="12.75" customHeight="1">
      <c r="B24" s="169" t="s">
        <v>159</v>
      </c>
      <c r="C24" s="169"/>
      <c r="D24" s="169"/>
      <c r="E24" s="169"/>
      <c r="F24" s="14"/>
      <c r="G24" s="14"/>
      <c r="I24" s="163" t="s">
        <v>159</v>
      </c>
      <c r="J24" s="163"/>
      <c r="K24" s="163"/>
      <c r="L24" s="163"/>
      <c r="M24" s="14"/>
      <c r="N24" s="81"/>
      <c r="P24" s="164" t="s">
        <v>210</v>
      </c>
      <c r="Q24" s="164"/>
      <c r="R24" s="164"/>
      <c r="S24" s="164"/>
      <c r="V24" t="s">
        <v>166</v>
      </c>
      <c r="W24" s="93" t="s">
        <v>185</v>
      </c>
      <c r="X24" s="47">
        <v>120</v>
      </c>
      <c r="Y24" s="94">
        <v>90</v>
      </c>
      <c r="Z24" s="93" t="s">
        <v>19</v>
      </c>
      <c r="AD24" s="17" t="s">
        <v>15</v>
      </c>
      <c r="AE24" s="27">
        <v>62</v>
      </c>
      <c r="AF24" s="47">
        <v>68</v>
      </c>
      <c r="AG24" s="17" t="s">
        <v>20</v>
      </c>
      <c r="AH24" s="14"/>
      <c r="AK24" s="164" t="s">
        <v>159</v>
      </c>
      <c r="AL24" s="164"/>
      <c r="AM24" s="164"/>
      <c r="AN24" s="164"/>
      <c r="AY24" s="164" t="s">
        <v>159</v>
      </c>
      <c r="AZ24" s="164"/>
      <c r="BA24" s="164"/>
      <c r="BB24" s="164"/>
      <c r="BC24" s="9"/>
      <c r="BD24" s="9"/>
    </row>
    <row r="25" spans="1:56" ht="12.75" customHeight="1">
      <c r="A25" t="s">
        <v>160</v>
      </c>
      <c r="B25" s="41" t="s">
        <v>16</v>
      </c>
      <c r="C25" s="27">
        <v>69</v>
      </c>
      <c r="D25" s="42">
        <v>79</v>
      </c>
      <c r="E25" s="41" t="s">
        <v>15</v>
      </c>
      <c r="F25" s="14"/>
      <c r="G25" s="14"/>
      <c r="H25" t="s">
        <v>160</v>
      </c>
      <c r="I25" s="41" t="s">
        <v>22</v>
      </c>
      <c r="J25" s="42">
        <v>150</v>
      </c>
      <c r="K25" s="46">
        <v>132</v>
      </c>
      <c r="L25" s="41" t="s">
        <v>19</v>
      </c>
      <c r="M25" s="14"/>
      <c r="N25" s="81"/>
      <c r="O25">
        <v>1</v>
      </c>
      <c r="P25" s="93" t="s">
        <v>17</v>
      </c>
      <c r="Q25" s="94">
        <v>35</v>
      </c>
      <c r="R25" s="47">
        <v>103</v>
      </c>
      <c r="S25" s="93" t="s">
        <v>14</v>
      </c>
      <c r="V25" t="s">
        <v>165</v>
      </c>
      <c r="W25" s="103" t="s">
        <v>17</v>
      </c>
      <c r="X25" s="104">
        <v>168</v>
      </c>
      <c r="Y25" s="105">
        <v>490</v>
      </c>
      <c r="Z25" s="103" t="s">
        <v>16</v>
      </c>
      <c r="AA25" s="14">
        <v>658</v>
      </c>
      <c r="AB25">
        <v>322</v>
      </c>
      <c r="AD25" s="17" t="s">
        <v>16</v>
      </c>
      <c r="AE25" s="27">
        <v>0</v>
      </c>
      <c r="AF25" s="47">
        <v>30</v>
      </c>
      <c r="AG25" s="17" t="s">
        <v>18</v>
      </c>
      <c r="AH25" s="14"/>
      <c r="AJ25" t="s">
        <v>160</v>
      </c>
      <c r="AK25" s="17" t="s">
        <v>20</v>
      </c>
      <c r="AL25" s="27">
        <v>139</v>
      </c>
      <c r="AM25" s="47">
        <v>200</v>
      </c>
      <c r="AN25" s="17" t="s">
        <v>17</v>
      </c>
      <c r="AX25" t="s">
        <v>160</v>
      </c>
      <c r="AY25" s="17" t="s">
        <v>18</v>
      </c>
      <c r="AZ25" s="47">
        <v>90</v>
      </c>
      <c r="BA25" s="27">
        <v>0</v>
      </c>
      <c r="BB25" s="17" t="s">
        <v>15</v>
      </c>
      <c r="BC25" s="9"/>
      <c r="BD25" s="9"/>
    </row>
    <row r="26" spans="1:56" ht="12.75" customHeight="1">
      <c r="A26" s="9" t="s">
        <v>162</v>
      </c>
      <c r="B26" s="43" t="s">
        <v>17</v>
      </c>
      <c r="C26" s="44">
        <v>70</v>
      </c>
      <c r="D26" s="45">
        <v>363</v>
      </c>
      <c r="E26" s="43" t="s">
        <v>14</v>
      </c>
      <c r="F26" s="14">
        <f>C26+D26</f>
        <v>433</v>
      </c>
      <c r="G26" s="81">
        <f>ABS(C26-D26)</f>
        <v>293</v>
      </c>
      <c r="H26" t="s">
        <v>162</v>
      </c>
      <c r="I26" s="41" t="s">
        <v>185</v>
      </c>
      <c r="J26" s="42">
        <v>94</v>
      </c>
      <c r="K26" s="46">
        <v>73</v>
      </c>
      <c r="L26" s="41" t="s">
        <v>14</v>
      </c>
      <c r="M26" s="14"/>
      <c r="N26" s="81"/>
      <c r="O26">
        <v>2</v>
      </c>
      <c r="P26" s="93" t="s">
        <v>185</v>
      </c>
      <c r="Q26" s="47">
        <v>59</v>
      </c>
      <c r="R26" s="94">
        <v>66</v>
      </c>
      <c r="S26" s="93" t="s">
        <v>224</v>
      </c>
      <c r="AD26" s="17" t="s">
        <v>14</v>
      </c>
      <c r="AE26" s="27">
        <v>0</v>
      </c>
      <c r="AF26" s="47">
        <v>15</v>
      </c>
      <c r="AG26" s="17" t="s">
        <v>15</v>
      </c>
      <c r="AH26" s="14"/>
      <c r="AJ26" t="s">
        <v>162</v>
      </c>
      <c r="AK26" s="106" t="s">
        <v>14</v>
      </c>
      <c r="AL26" s="105">
        <v>501</v>
      </c>
      <c r="AM26" s="104">
        <v>65</v>
      </c>
      <c r="AN26" s="106" t="s">
        <v>21</v>
      </c>
      <c r="AP26">
        <v>436</v>
      </c>
      <c r="AX26" t="s">
        <v>162</v>
      </c>
      <c r="AY26" s="17" t="s">
        <v>14</v>
      </c>
      <c r="AZ26" s="47">
        <v>183</v>
      </c>
      <c r="BA26" s="27">
        <v>90</v>
      </c>
      <c r="BB26" s="17" t="s">
        <v>22</v>
      </c>
      <c r="BC26" s="9"/>
      <c r="BD26" s="9"/>
    </row>
    <row r="27" spans="2:56" ht="12.75" customHeight="1">
      <c r="B27" s="169" t="s">
        <v>163</v>
      </c>
      <c r="C27" s="169"/>
      <c r="D27" s="169"/>
      <c r="E27" s="169"/>
      <c r="F27" s="14"/>
      <c r="G27" s="14"/>
      <c r="I27" s="163" t="s">
        <v>163</v>
      </c>
      <c r="J27" s="163"/>
      <c r="K27" s="163"/>
      <c r="L27" s="163"/>
      <c r="M27" s="14"/>
      <c r="N27" s="81"/>
      <c r="O27">
        <v>3</v>
      </c>
      <c r="P27" s="93" t="s">
        <v>225</v>
      </c>
      <c r="Q27" s="94">
        <v>146</v>
      </c>
      <c r="R27" s="47">
        <v>193</v>
      </c>
      <c r="S27" s="93" t="s">
        <v>14</v>
      </c>
      <c r="AD27" s="17" t="s">
        <v>18</v>
      </c>
      <c r="AE27" s="47">
        <v>48</v>
      </c>
      <c r="AF27" s="27">
        <v>0</v>
      </c>
      <c r="AG27" s="17" t="s">
        <v>20</v>
      </c>
      <c r="AH27" s="14"/>
      <c r="AK27" s="164" t="s">
        <v>163</v>
      </c>
      <c r="AL27" s="164"/>
      <c r="AM27" s="164"/>
      <c r="AN27" s="164"/>
      <c r="AY27" s="164" t="s">
        <v>163</v>
      </c>
      <c r="AZ27" s="164"/>
      <c r="BA27" s="164"/>
      <c r="BB27" s="164"/>
      <c r="BC27" s="9"/>
      <c r="BD27" s="9"/>
    </row>
    <row r="28" spans="1:56" ht="12.75" customHeight="1">
      <c r="A28" t="s">
        <v>166</v>
      </c>
      <c r="B28" s="21" t="s">
        <v>16</v>
      </c>
      <c r="C28" s="42">
        <v>290</v>
      </c>
      <c r="D28" s="27">
        <v>135</v>
      </c>
      <c r="E28" s="21" t="s">
        <v>17</v>
      </c>
      <c r="F28" s="14"/>
      <c r="G28" s="14"/>
      <c r="H28" t="s">
        <v>166</v>
      </c>
      <c r="I28" s="41" t="s">
        <v>14</v>
      </c>
      <c r="J28" s="46">
        <v>117</v>
      </c>
      <c r="K28" s="47">
        <v>281</v>
      </c>
      <c r="L28" s="41" t="s">
        <v>19</v>
      </c>
      <c r="M28" s="14"/>
      <c r="N28" s="81"/>
      <c r="O28">
        <v>4</v>
      </c>
      <c r="P28" s="93" t="s">
        <v>17</v>
      </c>
      <c r="Q28" s="94">
        <v>54</v>
      </c>
      <c r="R28" s="47">
        <v>90</v>
      </c>
      <c r="S28" s="93" t="s">
        <v>185</v>
      </c>
      <c r="AD28" s="17" t="s">
        <v>14</v>
      </c>
      <c r="AE28" s="27">
        <v>25</v>
      </c>
      <c r="AF28" s="47">
        <v>135</v>
      </c>
      <c r="AG28" s="17" t="s">
        <v>16</v>
      </c>
      <c r="AH28" s="14"/>
      <c r="AJ28" t="s">
        <v>166</v>
      </c>
      <c r="AK28" s="17" t="s">
        <v>20</v>
      </c>
      <c r="AL28" s="27">
        <v>151</v>
      </c>
      <c r="AM28" s="47">
        <v>165</v>
      </c>
      <c r="AN28" s="17" t="s">
        <v>21</v>
      </c>
      <c r="AX28" t="s">
        <v>166</v>
      </c>
      <c r="AY28" s="17" t="s">
        <v>15</v>
      </c>
      <c r="AZ28" s="27">
        <v>90</v>
      </c>
      <c r="BA28" s="47">
        <v>146</v>
      </c>
      <c r="BB28" s="17" t="s">
        <v>22</v>
      </c>
      <c r="BC28" s="9"/>
      <c r="BD28" s="9"/>
    </row>
    <row r="29" spans="1:56" ht="12.75" customHeight="1">
      <c r="A29" t="s">
        <v>165</v>
      </c>
      <c r="B29" s="21" t="s">
        <v>15</v>
      </c>
      <c r="C29" s="46">
        <v>81</v>
      </c>
      <c r="D29" s="47">
        <v>350</v>
      </c>
      <c r="E29" s="21" t="s">
        <v>14</v>
      </c>
      <c r="F29" s="14"/>
      <c r="G29" s="14"/>
      <c r="H29" t="s">
        <v>165</v>
      </c>
      <c r="I29" s="86" t="s">
        <v>22</v>
      </c>
      <c r="J29" s="82">
        <v>0</v>
      </c>
      <c r="K29" s="87">
        <v>324</v>
      </c>
      <c r="L29" s="86" t="s">
        <v>185</v>
      </c>
      <c r="M29" s="14"/>
      <c r="N29" s="81">
        <f>ABS(J29-K29)</f>
        <v>324</v>
      </c>
      <c r="O29">
        <v>5</v>
      </c>
      <c r="P29" s="86" t="s">
        <v>225</v>
      </c>
      <c r="Q29" s="47">
        <v>211</v>
      </c>
      <c r="R29" s="121">
        <v>0</v>
      </c>
      <c r="S29" s="86" t="s">
        <v>224</v>
      </c>
      <c r="U29" s="81">
        <v>211</v>
      </c>
      <c r="AD29" s="164" t="s">
        <v>159</v>
      </c>
      <c r="AE29" s="164"/>
      <c r="AF29" s="164"/>
      <c r="AG29" s="164"/>
      <c r="AH29" s="14"/>
      <c r="AJ29" t="s">
        <v>165</v>
      </c>
      <c r="AK29" s="102" t="s">
        <v>17</v>
      </c>
      <c r="AL29" s="84">
        <v>183</v>
      </c>
      <c r="AM29" s="85">
        <v>433</v>
      </c>
      <c r="AN29" s="102" t="s">
        <v>14</v>
      </c>
      <c r="AO29" s="14">
        <v>616</v>
      </c>
      <c r="AX29" t="s">
        <v>165</v>
      </c>
      <c r="AY29" s="17" t="s">
        <v>18</v>
      </c>
      <c r="AZ29" s="27">
        <v>52</v>
      </c>
      <c r="BA29" s="47">
        <v>151</v>
      </c>
      <c r="BB29" s="17" t="s">
        <v>14</v>
      </c>
      <c r="BC29" s="9"/>
      <c r="BD29" s="9"/>
    </row>
    <row r="30" spans="3:34" ht="12.75" customHeight="1">
      <c r="C30"/>
      <c r="D30"/>
      <c r="O30">
        <v>6</v>
      </c>
      <c r="P30" s="93" t="s">
        <v>185</v>
      </c>
      <c r="Q30" s="47">
        <v>192</v>
      </c>
      <c r="R30" s="94">
        <v>54</v>
      </c>
      <c r="S30" s="93" t="s">
        <v>14</v>
      </c>
      <c r="AC30" t="s">
        <v>160</v>
      </c>
      <c r="AD30" s="17" t="s">
        <v>19</v>
      </c>
      <c r="AE30" s="27">
        <v>178</v>
      </c>
      <c r="AF30" s="47">
        <v>260</v>
      </c>
      <c r="AG30" s="17" t="s">
        <v>16</v>
      </c>
      <c r="AH30" s="14"/>
    </row>
    <row r="31" spans="3:35" ht="12.75" customHeight="1">
      <c r="C31"/>
      <c r="D31"/>
      <c r="F31" s="30"/>
      <c r="G31" s="30"/>
      <c r="M31" s="30"/>
      <c r="N31" s="30"/>
      <c r="O31">
        <v>7</v>
      </c>
      <c r="P31" s="93" t="s">
        <v>17</v>
      </c>
      <c r="Q31" s="47">
        <v>59</v>
      </c>
      <c r="R31" s="94">
        <v>12</v>
      </c>
      <c r="S31" s="93" t="s">
        <v>224</v>
      </c>
      <c r="AC31" t="s">
        <v>162</v>
      </c>
      <c r="AD31" s="106" t="s">
        <v>18</v>
      </c>
      <c r="AE31" s="105">
        <v>521</v>
      </c>
      <c r="AF31" s="104">
        <v>111</v>
      </c>
      <c r="AG31" s="106" t="s">
        <v>22</v>
      </c>
      <c r="AH31" s="14">
        <v>632</v>
      </c>
      <c r="AI31">
        <v>410</v>
      </c>
    </row>
    <row r="32" spans="2:34" ht="12.75" customHeight="1">
      <c r="B32" s="169" t="s">
        <v>167</v>
      </c>
      <c r="C32" s="169"/>
      <c r="D32" s="169"/>
      <c r="E32" s="169"/>
      <c r="O32">
        <v>8</v>
      </c>
      <c r="P32" s="93" t="s">
        <v>225</v>
      </c>
      <c r="Q32" s="47">
        <v>102</v>
      </c>
      <c r="R32" s="94">
        <v>78</v>
      </c>
      <c r="S32" s="93" t="s">
        <v>185</v>
      </c>
      <c r="AD32" s="164" t="s">
        <v>163</v>
      </c>
      <c r="AE32" s="164"/>
      <c r="AF32" s="164"/>
      <c r="AG32" s="164"/>
      <c r="AH32" s="14"/>
    </row>
    <row r="33" spans="2:34" ht="12.75" customHeight="1">
      <c r="B33" s="168" t="s">
        <v>168</v>
      </c>
      <c r="C33" s="168"/>
      <c r="D33" s="168"/>
      <c r="E33" s="168"/>
      <c r="O33">
        <v>9</v>
      </c>
      <c r="P33" s="93" t="s">
        <v>224</v>
      </c>
      <c r="Q33" s="94">
        <v>61</v>
      </c>
      <c r="R33" s="47">
        <v>233</v>
      </c>
      <c r="S33" s="93" t="s">
        <v>14</v>
      </c>
      <c r="AC33" t="s">
        <v>166</v>
      </c>
      <c r="AD33" s="17" t="s">
        <v>19</v>
      </c>
      <c r="AE33" s="47">
        <v>191</v>
      </c>
      <c r="AF33" s="27">
        <v>0</v>
      </c>
      <c r="AG33" s="17" t="s">
        <v>22</v>
      </c>
      <c r="AH33" s="14"/>
    </row>
    <row r="34" spans="15:34" ht="12.75" customHeight="1">
      <c r="O34">
        <v>10</v>
      </c>
      <c r="P34" s="93" t="s">
        <v>225</v>
      </c>
      <c r="Q34" s="47">
        <v>300</v>
      </c>
      <c r="R34" s="94">
        <v>149</v>
      </c>
      <c r="S34" s="93" t="s">
        <v>17</v>
      </c>
      <c r="AC34" t="s">
        <v>165</v>
      </c>
      <c r="AD34" s="17" t="s">
        <v>16</v>
      </c>
      <c r="AE34" s="47">
        <v>266</v>
      </c>
      <c r="AF34" s="27">
        <v>127</v>
      </c>
      <c r="AG34" s="17" t="s">
        <v>18</v>
      </c>
      <c r="AH34" s="14"/>
    </row>
    <row r="35" spans="16:19" ht="12.75" customHeight="1">
      <c r="P35" s="164" t="s">
        <v>213</v>
      </c>
      <c r="Q35" s="164"/>
      <c r="R35" s="164"/>
      <c r="S35" s="164"/>
    </row>
    <row r="36" spans="15:35" ht="12.75" customHeight="1">
      <c r="O36" t="s">
        <v>214</v>
      </c>
      <c r="P36" s="93" t="s">
        <v>158</v>
      </c>
      <c r="Q36" s="94">
        <v>0</v>
      </c>
      <c r="R36" s="47">
        <v>65</v>
      </c>
      <c r="S36" s="93" t="s">
        <v>185</v>
      </c>
      <c r="AH36" s="30"/>
      <c r="AI36" s="30"/>
    </row>
    <row r="37" spans="15:19" ht="12.75" customHeight="1">
      <c r="O37" t="s">
        <v>215</v>
      </c>
      <c r="P37" s="93" t="s">
        <v>22</v>
      </c>
      <c r="Q37" s="47">
        <v>198</v>
      </c>
      <c r="R37" s="94">
        <v>35</v>
      </c>
      <c r="S37" s="93" t="s">
        <v>225</v>
      </c>
    </row>
    <row r="38" spans="15:19" ht="12.75" customHeight="1">
      <c r="O38" t="s">
        <v>216</v>
      </c>
      <c r="P38" s="93" t="s">
        <v>19</v>
      </c>
      <c r="Q38" s="47">
        <v>90</v>
      </c>
      <c r="R38" s="94">
        <v>0</v>
      </c>
      <c r="S38" s="93" t="s">
        <v>23</v>
      </c>
    </row>
    <row r="39" spans="15:19" ht="12.75" customHeight="1">
      <c r="O39" t="s">
        <v>217</v>
      </c>
      <c r="P39" s="93" t="s">
        <v>14</v>
      </c>
      <c r="Q39" s="47">
        <v>138</v>
      </c>
      <c r="R39" s="94">
        <v>98</v>
      </c>
      <c r="S39" s="93" t="s">
        <v>164</v>
      </c>
    </row>
    <row r="40" spans="16:19" ht="12.75" customHeight="1">
      <c r="P40" s="164" t="s">
        <v>159</v>
      </c>
      <c r="Q40" s="164"/>
      <c r="R40" s="164"/>
      <c r="S40" s="164"/>
    </row>
    <row r="41" spans="15:19" ht="12.75" customHeight="1">
      <c r="O41" t="s">
        <v>160</v>
      </c>
      <c r="P41" s="93" t="s">
        <v>185</v>
      </c>
      <c r="Q41" s="94">
        <v>25</v>
      </c>
      <c r="R41" s="47">
        <v>90</v>
      </c>
      <c r="S41" s="93" t="s">
        <v>22</v>
      </c>
    </row>
    <row r="42" spans="15:19" ht="12.75" customHeight="1">
      <c r="O42" t="s">
        <v>160</v>
      </c>
      <c r="P42" s="93" t="s">
        <v>19</v>
      </c>
      <c r="Q42" s="94">
        <v>0</v>
      </c>
      <c r="R42" s="47">
        <v>27</v>
      </c>
      <c r="S42" s="93" t="s">
        <v>14</v>
      </c>
    </row>
    <row r="43" spans="16:19" ht="12.75" customHeight="1">
      <c r="P43" s="164" t="s">
        <v>163</v>
      </c>
      <c r="Q43" s="164"/>
      <c r="R43" s="164"/>
      <c r="S43" s="164"/>
    </row>
    <row r="44" spans="15:19" ht="12.75" customHeight="1">
      <c r="O44" t="s">
        <v>166</v>
      </c>
      <c r="P44" s="93" t="s">
        <v>19</v>
      </c>
      <c r="Q44" s="94">
        <v>129</v>
      </c>
      <c r="R44" s="47">
        <v>153</v>
      </c>
      <c r="S44" s="93" t="s">
        <v>185</v>
      </c>
    </row>
    <row r="45" spans="15:20" ht="12.75" customHeight="1">
      <c r="O45" t="s">
        <v>165</v>
      </c>
      <c r="P45" s="83" t="s">
        <v>22</v>
      </c>
      <c r="Q45" s="84">
        <v>279</v>
      </c>
      <c r="R45" s="85">
        <v>328</v>
      </c>
      <c r="S45" s="83" t="s">
        <v>14</v>
      </c>
      <c r="T45" s="14">
        <v>607</v>
      </c>
    </row>
  </sheetData>
  <sheetProtection selectLockedCells="1" selectUnlockedCells="1"/>
  <mergeCells count="32">
    <mergeCell ref="B13:E13"/>
    <mergeCell ref="I2:L2"/>
    <mergeCell ref="AK13:AN13"/>
    <mergeCell ref="AK24:AN24"/>
    <mergeCell ref="I13:L13"/>
    <mergeCell ref="I24:L24"/>
    <mergeCell ref="P43:S43"/>
    <mergeCell ref="P35:S35"/>
    <mergeCell ref="P40:S40"/>
    <mergeCell ref="AD29:AG29"/>
    <mergeCell ref="AD32:AG32"/>
    <mergeCell ref="AD18:AG18"/>
    <mergeCell ref="W20:Z20"/>
    <mergeCell ref="AY2:BB2"/>
    <mergeCell ref="AY13:BB13"/>
    <mergeCell ref="AY24:BB24"/>
    <mergeCell ref="AY27:BB27"/>
    <mergeCell ref="B33:E33"/>
    <mergeCell ref="B2:E2"/>
    <mergeCell ref="B24:E24"/>
    <mergeCell ref="B27:E27"/>
    <mergeCell ref="B32:E32"/>
    <mergeCell ref="P2:S2"/>
    <mergeCell ref="I27:L27"/>
    <mergeCell ref="AD2:AG2"/>
    <mergeCell ref="AR2:AU2"/>
    <mergeCell ref="AK2:AN2"/>
    <mergeCell ref="W23:Z23"/>
    <mergeCell ref="W2:Z2"/>
    <mergeCell ref="P13:S13"/>
    <mergeCell ref="P24:S24"/>
    <mergeCell ref="AK27:AN27"/>
  </mergeCells>
  <printOptions/>
  <pageMargins left="0.7875" right="0.7875" top="0.7875" bottom="0.7875" header="0.5118055555555555" footer="0.5118055555555555"/>
  <pageSetup horizontalDpi="300" verticalDpi="3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09"/>
  <sheetViews>
    <sheetView zoomScale="85" zoomScaleNormal="85" zoomScalePageLayoutView="0" workbookViewId="0" topLeftCell="A1">
      <selection activeCell="A1" sqref="A1:AB1"/>
    </sheetView>
  </sheetViews>
  <sheetFormatPr defaultColWidth="9.140625" defaultRowHeight="42" customHeight="1"/>
  <sheetData>
    <row r="1" spans="1:28" ht="42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2:28" ht="42" customHeight="1">
      <c r="B2" s="135" t="s">
        <v>108</v>
      </c>
      <c r="C2" s="135" t="s">
        <v>136</v>
      </c>
      <c r="D2" s="135" t="s">
        <v>290</v>
      </c>
      <c r="E2" s="135" t="s">
        <v>207</v>
      </c>
      <c r="F2" s="135" t="s">
        <v>206</v>
      </c>
      <c r="G2" s="135" t="s">
        <v>296</v>
      </c>
      <c r="H2" s="135" t="s">
        <v>103</v>
      </c>
      <c r="I2" s="135" t="s">
        <v>203</v>
      </c>
      <c r="J2" s="135" t="s">
        <v>205</v>
      </c>
      <c r="K2" s="135" t="s">
        <v>308</v>
      </c>
      <c r="L2" s="135" t="s">
        <v>186</v>
      </c>
      <c r="M2" s="135" t="s">
        <v>209</v>
      </c>
      <c r="N2" s="135" t="s">
        <v>312</v>
      </c>
      <c r="O2" s="135" t="s">
        <v>85</v>
      </c>
      <c r="P2" s="135" t="s">
        <v>88</v>
      </c>
      <c r="Q2" s="135" t="s">
        <v>96</v>
      </c>
      <c r="R2" s="135" t="s">
        <v>204</v>
      </c>
      <c r="S2" s="135" t="s">
        <v>95</v>
      </c>
      <c r="T2" s="135" t="s">
        <v>208</v>
      </c>
      <c r="U2" s="135" t="s">
        <v>212</v>
      </c>
      <c r="V2" s="135" t="s">
        <v>112</v>
      </c>
      <c r="W2" s="135" t="s">
        <v>133</v>
      </c>
      <c r="X2" s="135" t="s">
        <v>273</v>
      </c>
      <c r="Y2" s="135" t="s">
        <v>211</v>
      </c>
      <c r="Z2" s="135" t="s">
        <v>311</v>
      </c>
      <c r="AA2" s="135" t="s">
        <v>187</v>
      </c>
      <c r="AB2" s="135" t="s">
        <v>169</v>
      </c>
    </row>
    <row r="3" spans="1:28" ht="42" customHeight="1">
      <c r="A3" s="134" t="s">
        <v>108</v>
      </c>
      <c r="B3" s="138"/>
      <c r="C3" s="34">
        <v>2</v>
      </c>
      <c r="D3" s="34" t="s">
        <v>180</v>
      </c>
      <c r="E3" s="34" t="s">
        <v>180</v>
      </c>
      <c r="F3" s="34" t="s">
        <v>180</v>
      </c>
      <c r="G3" s="34">
        <v>1</v>
      </c>
      <c r="H3" s="34">
        <v>3</v>
      </c>
      <c r="I3" s="34" t="s">
        <v>180</v>
      </c>
      <c r="J3" s="34" t="s">
        <v>180</v>
      </c>
      <c r="K3" s="34" t="s">
        <v>180</v>
      </c>
      <c r="L3" s="34">
        <v>1</v>
      </c>
      <c r="M3" s="34" t="s">
        <v>180</v>
      </c>
      <c r="N3" s="34" t="s">
        <v>180</v>
      </c>
      <c r="O3" s="34">
        <v>2</v>
      </c>
      <c r="P3" s="34">
        <v>3</v>
      </c>
      <c r="Q3" s="34">
        <v>1</v>
      </c>
      <c r="R3" s="34" t="s">
        <v>180</v>
      </c>
      <c r="S3" s="34">
        <v>1</v>
      </c>
      <c r="T3" s="34" t="s">
        <v>180</v>
      </c>
      <c r="U3" s="34" t="s">
        <v>180</v>
      </c>
      <c r="V3" s="34">
        <v>2</v>
      </c>
      <c r="W3" s="34" t="s">
        <v>180</v>
      </c>
      <c r="X3" s="34">
        <v>1</v>
      </c>
      <c r="Y3" s="34" t="s">
        <v>180</v>
      </c>
      <c r="Z3" s="34" t="s">
        <v>180</v>
      </c>
      <c r="AA3" s="34" t="s">
        <v>180</v>
      </c>
      <c r="AB3" s="34">
        <v>2</v>
      </c>
    </row>
    <row r="4" spans="1:28" ht="42" customHeight="1">
      <c r="A4" s="134" t="s">
        <v>136</v>
      </c>
      <c r="B4" s="34">
        <v>2</v>
      </c>
      <c r="C4" s="138"/>
      <c r="D4" s="34" t="s">
        <v>180</v>
      </c>
      <c r="E4" s="34">
        <v>1</v>
      </c>
      <c r="F4" s="34" t="s">
        <v>180</v>
      </c>
      <c r="G4" s="34" t="s">
        <v>180</v>
      </c>
      <c r="H4" s="34" t="s">
        <v>180</v>
      </c>
      <c r="I4" s="34" t="s">
        <v>180</v>
      </c>
      <c r="J4" s="34" t="s">
        <v>180</v>
      </c>
      <c r="K4" s="34" t="s">
        <v>180</v>
      </c>
      <c r="L4" s="34" t="s">
        <v>180</v>
      </c>
      <c r="M4" s="34">
        <v>1</v>
      </c>
      <c r="N4" s="34" t="s">
        <v>180</v>
      </c>
      <c r="O4" s="34">
        <v>2</v>
      </c>
      <c r="P4" s="34">
        <v>1</v>
      </c>
      <c r="Q4" s="34">
        <v>1</v>
      </c>
      <c r="R4" s="34" t="s">
        <v>180</v>
      </c>
      <c r="S4" s="34">
        <v>1</v>
      </c>
      <c r="T4" s="34">
        <v>1</v>
      </c>
      <c r="U4" s="34" t="s">
        <v>180</v>
      </c>
      <c r="V4" s="34">
        <v>1</v>
      </c>
      <c r="W4" s="34" t="s">
        <v>180</v>
      </c>
      <c r="X4" s="34">
        <v>1</v>
      </c>
      <c r="Y4" s="34" t="s">
        <v>180</v>
      </c>
      <c r="Z4" s="34" t="s">
        <v>180</v>
      </c>
      <c r="AA4" s="34" t="s">
        <v>180</v>
      </c>
      <c r="AB4" s="34">
        <v>2</v>
      </c>
    </row>
    <row r="5" spans="1:28" ht="42" customHeight="1">
      <c r="A5" s="134" t="s">
        <v>290</v>
      </c>
      <c r="B5" s="34" t="s">
        <v>180</v>
      </c>
      <c r="C5" s="34" t="s">
        <v>180</v>
      </c>
      <c r="D5" s="138"/>
      <c r="E5" s="34" t="s">
        <v>180</v>
      </c>
      <c r="F5" s="34" t="s">
        <v>180</v>
      </c>
      <c r="G5" s="34" t="s">
        <v>180</v>
      </c>
      <c r="H5" s="34" t="s">
        <v>180</v>
      </c>
      <c r="I5" s="34" t="s">
        <v>180</v>
      </c>
      <c r="J5" s="34" t="s">
        <v>180</v>
      </c>
      <c r="K5" s="34" t="s">
        <v>180</v>
      </c>
      <c r="L5" s="34" t="s">
        <v>180</v>
      </c>
      <c r="M5" s="34" t="s">
        <v>180</v>
      </c>
      <c r="N5" s="34" t="s">
        <v>180</v>
      </c>
      <c r="O5" s="34" t="s">
        <v>180</v>
      </c>
      <c r="P5" s="34">
        <v>1</v>
      </c>
      <c r="Q5" s="34">
        <v>1</v>
      </c>
      <c r="R5" s="34">
        <v>1</v>
      </c>
      <c r="S5" s="34">
        <v>1</v>
      </c>
      <c r="T5" s="34" t="s">
        <v>180</v>
      </c>
      <c r="U5" s="34" t="s">
        <v>180</v>
      </c>
      <c r="V5" s="34" t="s">
        <v>180</v>
      </c>
      <c r="W5" s="34" t="s">
        <v>180</v>
      </c>
      <c r="X5" s="34" t="s">
        <v>180</v>
      </c>
      <c r="Y5" s="34" t="s">
        <v>180</v>
      </c>
      <c r="Z5" s="34" t="s">
        <v>180</v>
      </c>
      <c r="AA5" s="34" t="s">
        <v>180</v>
      </c>
      <c r="AB5" s="34" t="s">
        <v>180</v>
      </c>
    </row>
    <row r="6" spans="1:28" ht="42" customHeight="1">
      <c r="A6" s="134" t="s">
        <v>207</v>
      </c>
      <c r="B6" s="34" t="s">
        <v>180</v>
      </c>
      <c r="C6" s="34">
        <v>1</v>
      </c>
      <c r="D6" s="34" t="s">
        <v>180</v>
      </c>
      <c r="E6" s="138"/>
      <c r="F6" s="34" t="s">
        <v>180</v>
      </c>
      <c r="G6" s="34" t="s">
        <v>180</v>
      </c>
      <c r="H6" s="34" t="s">
        <v>180</v>
      </c>
      <c r="I6" s="34" t="s">
        <v>180</v>
      </c>
      <c r="J6" s="34" t="s">
        <v>180</v>
      </c>
      <c r="K6" s="34" t="s">
        <v>180</v>
      </c>
      <c r="L6" s="34" t="s">
        <v>180</v>
      </c>
      <c r="M6" s="34">
        <v>1</v>
      </c>
      <c r="N6" s="34" t="s">
        <v>180</v>
      </c>
      <c r="O6" s="34">
        <v>1</v>
      </c>
      <c r="P6" s="34" t="s">
        <v>180</v>
      </c>
      <c r="Q6" s="34" t="s">
        <v>180</v>
      </c>
      <c r="R6" s="34" t="s">
        <v>180</v>
      </c>
      <c r="S6" s="34" t="s">
        <v>180</v>
      </c>
      <c r="T6" s="34">
        <v>1</v>
      </c>
      <c r="U6" s="34" t="s">
        <v>180</v>
      </c>
      <c r="V6" s="34" t="s">
        <v>180</v>
      </c>
      <c r="W6" s="34" t="s">
        <v>180</v>
      </c>
      <c r="X6" s="34" t="s">
        <v>180</v>
      </c>
      <c r="Y6" s="34" t="s">
        <v>180</v>
      </c>
      <c r="Z6" s="34" t="s">
        <v>180</v>
      </c>
      <c r="AA6" s="34" t="s">
        <v>180</v>
      </c>
      <c r="AB6" s="34" t="s">
        <v>180</v>
      </c>
    </row>
    <row r="7" spans="1:28" ht="42" customHeight="1">
      <c r="A7" s="134" t="s">
        <v>206</v>
      </c>
      <c r="B7" s="34" t="s">
        <v>180</v>
      </c>
      <c r="C7" s="34" t="s">
        <v>180</v>
      </c>
      <c r="D7" s="34" t="s">
        <v>180</v>
      </c>
      <c r="E7" s="34" t="s">
        <v>180</v>
      </c>
      <c r="F7" s="138"/>
      <c r="G7" s="34" t="s">
        <v>180</v>
      </c>
      <c r="H7" s="34" t="s">
        <v>180</v>
      </c>
      <c r="I7" s="34">
        <v>1</v>
      </c>
      <c r="J7" s="34">
        <v>1</v>
      </c>
      <c r="K7" s="34" t="s">
        <v>180</v>
      </c>
      <c r="L7" s="34" t="s">
        <v>180</v>
      </c>
      <c r="M7" s="34" t="s">
        <v>180</v>
      </c>
      <c r="N7" s="34" t="s">
        <v>180</v>
      </c>
      <c r="O7" s="34" t="s">
        <v>180</v>
      </c>
      <c r="P7" s="34" t="s">
        <v>180</v>
      </c>
      <c r="Q7" s="34" t="s">
        <v>180</v>
      </c>
      <c r="R7" s="34">
        <v>1</v>
      </c>
      <c r="S7" s="34" t="s">
        <v>180</v>
      </c>
      <c r="T7" s="34" t="s">
        <v>180</v>
      </c>
      <c r="U7" s="34" t="s">
        <v>180</v>
      </c>
      <c r="V7" s="34" t="s">
        <v>180</v>
      </c>
      <c r="W7" s="34" t="s">
        <v>180</v>
      </c>
      <c r="X7" s="34" t="s">
        <v>180</v>
      </c>
      <c r="Y7" s="34" t="s">
        <v>180</v>
      </c>
      <c r="Z7" s="34" t="s">
        <v>180</v>
      </c>
      <c r="AA7" s="34" t="s">
        <v>180</v>
      </c>
      <c r="AB7" s="34">
        <v>1</v>
      </c>
    </row>
    <row r="8" spans="1:28" ht="42" customHeight="1">
      <c r="A8" s="134" t="s">
        <v>296</v>
      </c>
      <c r="B8" s="34">
        <v>1</v>
      </c>
      <c r="C8" s="34" t="s">
        <v>180</v>
      </c>
      <c r="D8" s="34" t="s">
        <v>180</v>
      </c>
      <c r="E8" s="34" t="s">
        <v>180</v>
      </c>
      <c r="F8" s="34" t="s">
        <v>180</v>
      </c>
      <c r="G8" s="138"/>
      <c r="H8" s="34">
        <v>1</v>
      </c>
      <c r="I8" s="34" t="s">
        <v>180</v>
      </c>
      <c r="J8" s="34" t="s">
        <v>180</v>
      </c>
      <c r="K8" s="34" t="s">
        <v>180</v>
      </c>
      <c r="L8" s="34" t="s">
        <v>180</v>
      </c>
      <c r="M8" s="34" t="s">
        <v>180</v>
      </c>
      <c r="N8" s="34" t="s">
        <v>180</v>
      </c>
      <c r="O8" s="34">
        <v>1</v>
      </c>
      <c r="P8" s="34" t="s">
        <v>180</v>
      </c>
      <c r="Q8" s="34" t="s">
        <v>180</v>
      </c>
      <c r="R8" s="34" t="s">
        <v>180</v>
      </c>
      <c r="S8" s="34" t="s">
        <v>180</v>
      </c>
      <c r="T8" s="34" t="s">
        <v>180</v>
      </c>
      <c r="U8" s="34" t="s">
        <v>180</v>
      </c>
      <c r="V8" s="34">
        <v>1</v>
      </c>
      <c r="W8" s="34" t="s">
        <v>180</v>
      </c>
      <c r="X8" s="34" t="s">
        <v>180</v>
      </c>
      <c r="Y8" s="34" t="s">
        <v>180</v>
      </c>
      <c r="Z8" s="34" t="s">
        <v>180</v>
      </c>
      <c r="AA8" s="34" t="s">
        <v>180</v>
      </c>
      <c r="AB8" s="34" t="s">
        <v>180</v>
      </c>
    </row>
    <row r="9" spans="1:28" ht="42" customHeight="1">
      <c r="A9" s="134" t="s">
        <v>103</v>
      </c>
      <c r="B9" s="34">
        <v>3</v>
      </c>
      <c r="C9" s="34" t="s">
        <v>180</v>
      </c>
      <c r="D9" s="34" t="s">
        <v>180</v>
      </c>
      <c r="E9" s="34" t="s">
        <v>180</v>
      </c>
      <c r="F9" s="34" t="s">
        <v>180</v>
      </c>
      <c r="G9" s="34">
        <v>1</v>
      </c>
      <c r="H9" s="138"/>
      <c r="I9" s="34" t="s">
        <v>180</v>
      </c>
      <c r="J9" s="34" t="s">
        <v>180</v>
      </c>
      <c r="K9" s="34">
        <v>1</v>
      </c>
      <c r="L9" s="34">
        <v>1</v>
      </c>
      <c r="M9" s="34" t="s">
        <v>180</v>
      </c>
      <c r="N9" s="34" t="s">
        <v>180</v>
      </c>
      <c r="O9" s="34">
        <v>4</v>
      </c>
      <c r="P9" s="34">
        <v>4</v>
      </c>
      <c r="Q9" s="34">
        <v>3</v>
      </c>
      <c r="R9" s="34" t="s">
        <v>180</v>
      </c>
      <c r="S9" s="34">
        <v>2</v>
      </c>
      <c r="T9" s="34" t="s">
        <v>180</v>
      </c>
      <c r="U9" s="34" t="s">
        <v>180</v>
      </c>
      <c r="V9" s="34">
        <v>5</v>
      </c>
      <c r="W9" s="34">
        <v>5</v>
      </c>
      <c r="X9" s="34" t="s">
        <v>180</v>
      </c>
      <c r="Y9" s="34" t="s">
        <v>180</v>
      </c>
      <c r="Z9" s="34" t="s">
        <v>180</v>
      </c>
      <c r="AA9" s="34">
        <v>1</v>
      </c>
      <c r="AB9" s="34">
        <v>2</v>
      </c>
    </row>
    <row r="10" spans="1:28" ht="42" customHeight="1">
      <c r="A10" s="134" t="s">
        <v>203</v>
      </c>
      <c r="B10" s="34" t="s">
        <v>180</v>
      </c>
      <c r="C10" s="34" t="s">
        <v>180</v>
      </c>
      <c r="D10" s="34" t="s">
        <v>180</v>
      </c>
      <c r="E10" s="34" t="s">
        <v>180</v>
      </c>
      <c r="F10" s="34">
        <v>1</v>
      </c>
      <c r="G10" s="34" t="s">
        <v>180</v>
      </c>
      <c r="H10" s="34" t="s">
        <v>180</v>
      </c>
      <c r="I10" s="138"/>
      <c r="J10" s="34">
        <v>1</v>
      </c>
      <c r="K10" s="34" t="s">
        <v>180</v>
      </c>
      <c r="L10" s="34" t="s">
        <v>180</v>
      </c>
      <c r="M10" s="34" t="s">
        <v>180</v>
      </c>
      <c r="N10" s="34" t="s">
        <v>180</v>
      </c>
      <c r="O10" s="34" t="s">
        <v>180</v>
      </c>
      <c r="P10" s="34" t="s">
        <v>180</v>
      </c>
      <c r="Q10" s="34" t="s">
        <v>180</v>
      </c>
      <c r="R10" s="34">
        <v>1</v>
      </c>
      <c r="S10" s="34" t="s">
        <v>180</v>
      </c>
      <c r="T10" s="34" t="s">
        <v>180</v>
      </c>
      <c r="U10" s="34" t="s">
        <v>180</v>
      </c>
      <c r="V10" s="34" t="s">
        <v>180</v>
      </c>
      <c r="W10" s="34" t="s">
        <v>180</v>
      </c>
      <c r="X10" s="34" t="s">
        <v>180</v>
      </c>
      <c r="Y10" s="34" t="s">
        <v>180</v>
      </c>
      <c r="Z10" s="34" t="s">
        <v>180</v>
      </c>
      <c r="AA10" s="34" t="s">
        <v>180</v>
      </c>
      <c r="AB10" s="34">
        <v>1</v>
      </c>
    </row>
    <row r="11" spans="1:28" ht="42" customHeight="1">
      <c r="A11" s="134" t="s">
        <v>205</v>
      </c>
      <c r="B11" s="34" t="s">
        <v>180</v>
      </c>
      <c r="C11" s="34" t="s">
        <v>180</v>
      </c>
      <c r="D11" s="34" t="s">
        <v>180</v>
      </c>
      <c r="E11" s="34" t="s">
        <v>180</v>
      </c>
      <c r="F11" s="34">
        <v>1</v>
      </c>
      <c r="G11" s="34" t="s">
        <v>180</v>
      </c>
      <c r="H11" s="34" t="s">
        <v>180</v>
      </c>
      <c r="I11" s="34">
        <v>1</v>
      </c>
      <c r="J11" s="138"/>
      <c r="K11" s="34" t="s">
        <v>180</v>
      </c>
      <c r="L11" s="34" t="s">
        <v>180</v>
      </c>
      <c r="M11" s="34" t="s">
        <v>180</v>
      </c>
      <c r="N11" s="34" t="s">
        <v>180</v>
      </c>
      <c r="O11" s="34" t="s">
        <v>180</v>
      </c>
      <c r="P11" s="34" t="s">
        <v>180</v>
      </c>
      <c r="Q11" s="34" t="s">
        <v>180</v>
      </c>
      <c r="R11" s="34">
        <v>1</v>
      </c>
      <c r="S11" s="34" t="s">
        <v>180</v>
      </c>
      <c r="T11" s="34" t="s">
        <v>180</v>
      </c>
      <c r="U11" s="34" t="s">
        <v>180</v>
      </c>
      <c r="V11" s="34" t="s">
        <v>180</v>
      </c>
      <c r="W11" s="34" t="s">
        <v>180</v>
      </c>
      <c r="X11" s="34" t="s">
        <v>180</v>
      </c>
      <c r="Y11" s="34" t="s">
        <v>180</v>
      </c>
      <c r="Z11" s="34" t="s">
        <v>180</v>
      </c>
      <c r="AA11" s="34" t="s">
        <v>180</v>
      </c>
      <c r="AB11" s="34">
        <v>1</v>
      </c>
    </row>
    <row r="12" spans="1:28" ht="42" customHeight="1">
      <c r="A12" s="134" t="s">
        <v>308</v>
      </c>
      <c r="B12" s="34" t="s">
        <v>180</v>
      </c>
      <c r="C12" s="34" t="s">
        <v>180</v>
      </c>
      <c r="D12" s="34" t="s">
        <v>180</v>
      </c>
      <c r="E12" s="34" t="s">
        <v>180</v>
      </c>
      <c r="F12" s="34" t="s">
        <v>180</v>
      </c>
      <c r="G12" s="34" t="s">
        <v>180</v>
      </c>
      <c r="H12" s="34">
        <v>1</v>
      </c>
      <c r="I12" s="34" t="s">
        <v>180</v>
      </c>
      <c r="J12" s="34" t="s">
        <v>180</v>
      </c>
      <c r="K12" s="138"/>
      <c r="L12" s="34" t="s">
        <v>180</v>
      </c>
      <c r="M12" s="34" t="s">
        <v>180</v>
      </c>
      <c r="N12" s="34" t="s">
        <v>180</v>
      </c>
      <c r="O12" s="34">
        <v>1</v>
      </c>
      <c r="P12" s="34" t="s">
        <v>180</v>
      </c>
      <c r="Q12" s="34" t="s">
        <v>180</v>
      </c>
      <c r="R12" s="34" t="s">
        <v>180</v>
      </c>
      <c r="S12" s="34" t="s">
        <v>180</v>
      </c>
      <c r="T12" s="34" t="s">
        <v>180</v>
      </c>
      <c r="U12" s="34" t="s">
        <v>180</v>
      </c>
      <c r="V12" s="34">
        <v>1</v>
      </c>
      <c r="W12" s="34">
        <v>1</v>
      </c>
      <c r="X12" s="34" t="s">
        <v>180</v>
      </c>
      <c r="Y12" s="34" t="s">
        <v>180</v>
      </c>
      <c r="Z12" s="34" t="s">
        <v>180</v>
      </c>
      <c r="AA12" s="34" t="s">
        <v>180</v>
      </c>
      <c r="AB12" s="34" t="s">
        <v>180</v>
      </c>
    </row>
    <row r="13" spans="1:28" ht="42" customHeight="1">
      <c r="A13" s="134" t="s">
        <v>186</v>
      </c>
      <c r="B13" s="34">
        <v>1</v>
      </c>
      <c r="C13" s="34" t="s">
        <v>180</v>
      </c>
      <c r="D13" s="34" t="s">
        <v>180</v>
      </c>
      <c r="E13" s="34" t="s">
        <v>180</v>
      </c>
      <c r="F13" s="34" t="s">
        <v>180</v>
      </c>
      <c r="G13" s="34" t="s">
        <v>180</v>
      </c>
      <c r="H13" s="34">
        <v>1</v>
      </c>
      <c r="I13" s="34" t="s">
        <v>180</v>
      </c>
      <c r="J13" s="34" t="s">
        <v>180</v>
      </c>
      <c r="K13" s="34" t="s">
        <v>180</v>
      </c>
      <c r="L13" s="138"/>
      <c r="M13" s="34" t="s">
        <v>180</v>
      </c>
      <c r="N13" s="34" t="s">
        <v>180</v>
      </c>
      <c r="O13" s="34" t="s">
        <v>180</v>
      </c>
      <c r="P13" s="34">
        <v>1</v>
      </c>
      <c r="Q13" s="34" t="s">
        <v>180</v>
      </c>
      <c r="R13" s="34" t="s">
        <v>180</v>
      </c>
      <c r="S13" s="34" t="s">
        <v>180</v>
      </c>
      <c r="T13" s="34" t="s">
        <v>180</v>
      </c>
      <c r="U13" s="34" t="s">
        <v>180</v>
      </c>
      <c r="V13" s="34" t="s">
        <v>180</v>
      </c>
      <c r="W13" s="34" t="s">
        <v>180</v>
      </c>
      <c r="X13" s="34" t="s">
        <v>180</v>
      </c>
      <c r="Y13" s="34" t="s">
        <v>180</v>
      </c>
      <c r="Z13" s="34" t="s">
        <v>180</v>
      </c>
      <c r="AA13" s="34" t="s">
        <v>180</v>
      </c>
      <c r="AB13" s="34">
        <v>1</v>
      </c>
    </row>
    <row r="14" spans="1:28" ht="42" customHeight="1">
      <c r="A14" s="134" t="s">
        <v>209</v>
      </c>
      <c r="B14" s="34" t="s">
        <v>180</v>
      </c>
      <c r="C14" s="34">
        <v>1</v>
      </c>
      <c r="D14" s="34" t="s">
        <v>180</v>
      </c>
      <c r="E14" s="34">
        <v>1</v>
      </c>
      <c r="F14" s="34" t="s">
        <v>180</v>
      </c>
      <c r="G14" s="34" t="s">
        <v>180</v>
      </c>
      <c r="H14" s="34" t="s">
        <v>180</v>
      </c>
      <c r="I14" s="34" t="s">
        <v>180</v>
      </c>
      <c r="J14" s="34" t="s">
        <v>180</v>
      </c>
      <c r="K14" s="34" t="s">
        <v>180</v>
      </c>
      <c r="L14" s="34" t="s">
        <v>180</v>
      </c>
      <c r="M14" s="138"/>
      <c r="N14" s="34" t="s">
        <v>180</v>
      </c>
      <c r="O14" s="34">
        <v>1</v>
      </c>
      <c r="P14" s="34" t="s">
        <v>180</v>
      </c>
      <c r="Q14" s="34" t="s">
        <v>180</v>
      </c>
      <c r="R14" s="34" t="s">
        <v>180</v>
      </c>
      <c r="S14" s="34" t="s">
        <v>180</v>
      </c>
      <c r="T14" s="34">
        <v>1</v>
      </c>
      <c r="U14" s="34" t="s">
        <v>180</v>
      </c>
      <c r="V14" s="34" t="s">
        <v>180</v>
      </c>
      <c r="W14" s="34" t="s">
        <v>180</v>
      </c>
      <c r="X14" s="34" t="s">
        <v>180</v>
      </c>
      <c r="Y14" s="34" t="s">
        <v>180</v>
      </c>
      <c r="Z14" s="34" t="s">
        <v>180</v>
      </c>
      <c r="AA14" s="34" t="s">
        <v>180</v>
      </c>
      <c r="AB14" s="34" t="s">
        <v>180</v>
      </c>
    </row>
    <row r="15" spans="1:28" ht="42" customHeight="1">
      <c r="A15" s="134" t="s">
        <v>312</v>
      </c>
      <c r="B15" s="34" t="s">
        <v>180</v>
      </c>
      <c r="C15" s="34" t="s">
        <v>180</v>
      </c>
      <c r="D15" s="34" t="s">
        <v>180</v>
      </c>
      <c r="E15" s="34" t="s">
        <v>180</v>
      </c>
      <c r="F15" s="34" t="s">
        <v>180</v>
      </c>
      <c r="G15" s="34" t="s">
        <v>180</v>
      </c>
      <c r="H15" s="34" t="s">
        <v>180</v>
      </c>
      <c r="I15" s="34" t="s">
        <v>180</v>
      </c>
      <c r="J15" s="34" t="s">
        <v>180</v>
      </c>
      <c r="K15" s="34" t="s">
        <v>180</v>
      </c>
      <c r="L15" s="34" t="s">
        <v>180</v>
      </c>
      <c r="M15" s="34" t="s">
        <v>180</v>
      </c>
      <c r="N15" s="138"/>
      <c r="O15" s="34" t="s">
        <v>180</v>
      </c>
      <c r="P15" s="34">
        <v>1</v>
      </c>
      <c r="Q15" s="34">
        <v>1</v>
      </c>
      <c r="R15" s="34" t="s">
        <v>180</v>
      </c>
      <c r="S15" s="34">
        <v>1</v>
      </c>
      <c r="T15" s="34" t="s">
        <v>180</v>
      </c>
      <c r="U15" s="34" t="s">
        <v>180</v>
      </c>
      <c r="V15" s="34" t="s">
        <v>180</v>
      </c>
      <c r="W15" s="34" t="s">
        <v>180</v>
      </c>
      <c r="X15" s="34" t="s">
        <v>180</v>
      </c>
      <c r="Y15" s="34" t="s">
        <v>180</v>
      </c>
      <c r="Z15" s="34">
        <v>1</v>
      </c>
      <c r="AA15" s="34" t="s">
        <v>180</v>
      </c>
      <c r="AB15" s="34" t="s">
        <v>180</v>
      </c>
    </row>
    <row r="16" spans="1:28" ht="42" customHeight="1">
      <c r="A16" s="134" t="s">
        <v>85</v>
      </c>
      <c r="B16" s="34">
        <v>2</v>
      </c>
      <c r="C16" s="34">
        <v>2</v>
      </c>
      <c r="D16" s="34" t="s">
        <v>180</v>
      </c>
      <c r="E16" s="34">
        <v>1</v>
      </c>
      <c r="F16" s="34" t="s">
        <v>180</v>
      </c>
      <c r="G16" s="34">
        <v>1</v>
      </c>
      <c r="H16" s="34">
        <v>4</v>
      </c>
      <c r="I16" s="34" t="s">
        <v>180</v>
      </c>
      <c r="J16" s="34" t="s">
        <v>180</v>
      </c>
      <c r="K16" s="34">
        <v>1</v>
      </c>
      <c r="L16" s="34" t="s">
        <v>180</v>
      </c>
      <c r="M16" s="34">
        <v>1</v>
      </c>
      <c r="N16" s="34" t="s">
        <v>180</v>
      </c>
      <c r="O16" s="138"/>
      <c r="P16" s="34">
        <v>3</v>
      </c>
      <c r="Q16" s="34">
        <v>5</v>
      </c>
      <c r="R16" s="34" t="s">
        <v>180</v>
      </c>
      <c r="S16" s="34">
        <v>3</v>
      </c>
      <c r="T16" s="34">
        <v>1</v>
      </c>
      <c r="U16" s="34">
        <v>1</v>
      </c>
      <c r="V16" s="34">
        <v>4</v>
      </c>
      <c r="W16" s="34">
        <v>4</v>
      </c>
      <c r="X16" s="34">
        <v>2</v>
      </c>
      <c r="Y16" s="34" t="s">
        <v>180</v>
      </c>
      <c r="Z16" s="34" t="s">
        <v>180</v>
      </c>
      <c r="AA16" s="34">
        <v>3</v>
      </c>
      <c r="AB16" s="34">
        <v>5</v>
      </c>
    </row>
    <row r="17" spans="1:28" ht="42" customHeight="1">
      <c r="A17" s="134" t="s">
        <v>88</v>
      </c>
      <c r="B17" s="34">
        <v>3</v>
      </c>
      <c r="C17" s="34">
        <v>1</v>
      </c>
      <c r="D17" s="34">
        <v>1</v>
      </c>
      <c r="E17" s="34" t="s">
        <v>180</v>
      </c>
      <c r="F17" s="34" t="s">
        <v>180</v>
      </c>
      <c r="G17" s="34" t="s">
        <v>180</v>
      </c>
      <c r="H17" s="34">
        <v>4</v>
      </c>
      <c r="I17" s="34" t="s">
        <v>180</v>
      </c>
      <c r="J17" s="34" t="s">
        <v>180</v>
      </c>
      <c r="K17" s="34" t="s">
        <v>180</v>
      </c>
      <c r="L17" s="34">
        <v>1</v>
      </c>
      <c r="M17" s="34" t="s">
        <v>180</v>
      </c>
      <c r="N17" s="34">
        <v>1</v>
      </c>
      <c r="O17" s="34">
        <v>3</v>
      </c>
      <c r="P17" s="138"/>
      <c r="Q17" s="33">
        <v>6</v>
      </c>
      <c r="R17" s="34">
        <v>2</v>
      </c>
      <c r="S17" s="33">
        <v>6</v>
      </c>
      <c r="T17" s="34" t="s">
        <v>180</v>
      </c>
      <c r="U17" s="34">
        <v>1</v>
      </c>
      <c r="V17" s="34">
        <v>4</v>
      </c>
      <c r="W17" s="34">
        <v>4</v>
      </c>
      <c r="X17" s="34" t="s">
        <v>180</v>
      </c>
      <c r="Y17" s="34">
        <v>1</v>
      </c>
      <c r="Z17" s="34">
        <v>1</v>
      </c>
      <c r="AA17" s="34">
        <v>3</v>
      </c>
      <c r="AB17" s="34">
        <v>3</v>
      </c>
    </row>
    <row r="18" spans="1:28" ht="42" customHeight="1">
      <c r="A18" s="134" t="s">
        <v>96</v>
      </c>
      <c r="B18" s="34">
        <v>1</v>
      </c>
      <c r="C18" s="34">
        <v>1</v>
      </c>
      <c r="D18" s="34">
        <v>1</v>
      </c>
      <c r="E18" s="34" t="s">
        <v>180</v>
      </c>
      <c r="F18" s="34" t="s">
        <v>180</v>
      </c>
      <c r="G18" s="34" t="s">
        <v>180</v>
      </c>
      <c r="H18" s="34">
        <v>3</v>
      </c>
      <c r="I18" s="34" t="s">
        <v>180</v>
      </c>
      <c r="J18" s="34" t="s">
        <v>180</v>
      </c>
      <c r="K18" s="34" t="s">
        <v>180</v>
      </c>
      <c r="L18" s="34" t="s">
        <v>180</v>
      </c>
      <c r="M18" s="34" t="s">
        <v>180</v>
      </c>
      <c r="N18" s="34">
        <v>1</v>
      </c>
      <c r="O18" s="34">
        <v>5</v>
      </c>
      <c r="P18" s="33">
        <v>6</v>
      </c>
      <c r="Q18" s="138"/>
      <c r="R18" s="34">
        <v>1</v>
      </c>
      <c r="S18" s="34">
        <v>4</v>
      </c>
      <c r="T18" s="34" t="s">
        <v>180</v>
      </c>
      <c r="U18" s="34">
        <v>1</v>
      </c>
      <c r="V18" s="34">
        <v>4</v>
      </c>
      <c r="W18" s="34">
        <v>2</v>
      </c>
      <c r="X18" s="34">
        <v>2</v>
      </c>
      <c r="Y18" s="34">
        <v>1</v>
      </c>
      <c r="Z18" s="34">
        <v>1</v>
      </c>
      <c r="AA18" s="34">
        <v>3</v>
      </c>
      <c r="AB18" s="34">
        <v>3</v>
      </c>
    </row>
    <row r="19" spans="1:28" ht="42" customHeight="1">
      <c r="A19" s="134" t="s">
        <v>204</v>
      </c>
      <c r="B19" s="34" t="s">
        <v>180</v>
      </c>
      <c r="C19" s="34" t="s">
        <v>180</v>
      </c>
      <c r="D19" s="34">
        <v>1</v>
      </c>
      <c r="E19" s="34" t="s">
        <v>180</v>
      </c>
      <c r="F19" s="34">
        <v>1</v>
      </c>
      <c r="G19" s="34" t="s">
        <v>180</v>
      </c>
      <c r="H19" s="34" t="s">
        <v>180</v>
      </c>
      <c r="I19" s="34">
        <v>1</v>
      </c>
      <c r="J19" s="34">
        <v>1</v>
      </c>
      <c r="K19" s="34" t="s">
        <v>180</v>
      </c>
      <c r="L19" s="34" t="s">
        <v>180</v>
      </c>
      <c r="M19" s="34" t="s">
        <v>180</v>
      </c>
      <c r="N19" s="34" t="s">
        <v>180</v>
      </c>
      <c r="O19" s="34" t="s">
        <v>180</v>
      </c>
      <c r="P19" s="34">
        <v>2</v>
      </c>
      <c r="Q19" s="34">
        <v>1</v>
      </c>
      <c r="R19" s="138"/>
      <c r="S19" s="34">
        <v>1</v>
      </c>
      <c r="T19" s="34" t="s">
        <v>180</v>
      </c>
      <c r="U19" s="34" t="s">
        <v>180</v>
      </c>
      <c r="V19" s="34" t="s">
        <v>180</v>
      </c>
      <c r="W19" s="34" t="s">
        <v>180</v>
      </c>
      <c r="X19" s="34" t="s">
        <v>180</v>
      </c>
      <c r="Y19" s="34" t="s">
        <v>180</v>
      </c>
      <c r="Z19" s="34" t="s">
        <v>180</v>
      </c>
      <c r="AA19" s="34" t="s">
        <v>180</v>
      </c>
      <c r="AB19" s="34">
        <v>1</v>
      </c>
    </row>
    <row r="20" spans="1:28" ht="42" customHeight="1">
      <c r="A20" s="134" t="s">
        <v>95</v>
      </c>
      <c r="B20" s="34">
        <v>1</v>
      </c>
      <c r="C20" s="34">
        <v>1</v>
      </c>
      <c r="D20" s="34">
        <v>1</v>
      </c>
      <c r="E20" s="34" t="s">
        <v>180</v>
      </c>
      <c r="F20" s="34" t="s">
        <v>180</v>
      </c>
      <c r="G20" s="34" t="s">
        <v>180</v>
      </c>
      <c r="H20" s="34">
        <v>2</v>
      </c>
      <c r="I20" s="34" t="s">
        <v>180</v>
      </c>
      <c r="J20" s="34" t="s">
        <v>180</v>
      </c>
      <c r="K20" s="34" t="s">
        <v>180</v>
      </c>
      <c r="L20" s="34" t="s">
        <v>180</v>
      </c>
      <c r="M20" s="34" t="s">
        <v>180</v>
      </c>
      <c r="N20" s="34">
        <v>1</v>
      </c>
      <c r="O20" s="34">
        <v>3</v>
      </c>
      <c r="P20" s="33">
        <v>6</v>
      </c>
      <c r="Q20" s="34">
        <v>4</v>
      </c>
      <c r="R20" s="34">
        <v>1</v>
      </c>
      <c r="S20" s="138"/>
      <c r="T20" s="34" t="s">
        <v>180</v>
      </c>
      <c r="U20" s="34" t="s">
        <v>180</v>
      </c>
      <c r="V20" s="34">
        <v>5</v>
      </c>
      <c r="W20" s="34">
        <v>3</v>
      </c>
      <c r="X20" s="34" t="s">
        <v>180</v>
      </c>
      <c r="Y20" s="34" t="s">
        <v>180</v>
      </c>
      <c r="Z20" s="34">
        <v>1</v>
      </c>
      <c r="AA20" s="34">
        <v>1</v>
      </c>
      <c r="AB20" s="34" t="s">
        <v>180</v>
      </c>
    </row>
    <row r="21" spans="1:28" ht="42" customHeight="1">
      <c r="A21" s="134" t="s">
        <v>208</v>
      </c>
      <c r="B21" s="34" t="s">
        <v>180</v>
      </c>
      <c r="C21" s="34">
        <v>1</v>
      </c>
      <c r="D21" s="34" t="s">
        <v>180</v>
      </c>
      <c r="E21" s="34">
        <v>1</v>
      </c>
      <c r="F21" s="34" t="s">
        <v>180</v>
      </c>
      <c r="G21" s="34" t="s">
        <v>180</v>
      </c>
      <c r="H21" s="34" t="s">
        <v>180</v>
      </c>
      <c r="I21" s="34" t="s">
        <v>180</v>
      </c>
      <c r="J21" s="34" t="s">
        <v>180</v>
      </c>
      <c r="K21" s="34" t="s">
        <v>180</v>
      </c>
      <c r="L21" s="34" t="s">
        <v>180</v>
      </c>
      <c r="M21" s="34">
        <v>1</v>
      </c>
      <c r="N21" s="34" t="s">
        <v>180</v>
      </c>
      <c r="O21" s="34">
        <v>1</v>
      </c>
      <c r="P21" s="34" t="s">
        <v>180</v>
      </c>
      <c r="Q21" s="34" t="s">
        <v>180</v>
      </c>
      <c r="R21" s="34" t="s">
        <v>180</v>
      </c>
      <c r="S21" s="34" t="s">
        <v>180</v>
      </c>
      <c r="T21" s="138"/>
      <c r="U21" s="34" t="s">
        <v>180</v>
      </c>
      <c r="V21" s="34" t="s">
        <v>180</v>
      </c>
      <c r="W21" s="34" t="s">
        <v>180</v>
      </c>
      <c r="X21" s="34" t="s">
        <v>180</v>
      </c>
      <c r="Y21" s="34" t="s">
        <v>180</v>
      </c>
      <c r="Z21" s="34" t="s">
        <v>180</v>
      </c>
      <c r="AA21" s="34">
        <v>1</v>
      </c>
      <c r="AB21" s="34" t="s">
        <v>180</v>
      </c>
    </row>
    <row r="22" spans="1:28" ht="42" customHeight="1">
      <c r="A22" s="134" t="s">
        <v>212</v>
      </c>
      <c r="B22" s="34" t="s">
        <v>180</v>
      </c>
      <c r="C22" s="34" t="s">
        <v>180</v>
      </c>
      <c r="D22" s="34" t="s">
        <v>180</v>
      </c>
      <c r="E22" s="34" t="s">
        <v>180</v>
      </c>
      <c r="F22" s="34" t="s">
        <v>180</v>
      </c>
      <c r="G22" s="34" t="s">
        <v>180</v>
      </c>
      <c r="H22" s="34" t="s">
        <v>180</v>
      </c>
      <c r="I22" s="34" t="s">
        <v>180</v>
      </c>
      <c r="J22" s="34" t="s">
        <v>180</v>
      </c>
      <c r="K22" s="34" t="s">
        <v>180</v>
      </c>
      <c r="L22" s="34" t="s">
        <v>180</v>
      </c>
      <c r="M22" s="34" t="s">
        <v>180</v>
      </c>
      <c r="N22" s="34" t="s">
        <v>180</v>
      </c>
      <c r="O22" s="34">
        <v>1</v>
      </c>
      <c r="P22" s="34">
        <v>1</v>
      </c>
      <c r="Q22" s="34">
        <v>1</v>
      </c>
      <c r="R22" s="34" t="s">
        <v>180</v>
      </c>
      <c r="S22" s="34" t="s">
        <v>180</v>
      </c>
      <c r="T22" s="34" t="s">
        <v>180</v>
      </c>
      <c r="U22" s="138"/>
      <c r="V22" s="34" t="s">
        <v>180</v>
      </c>
      <c r="W22" s="34" t="s">
        <v>180</v>
      </c>
      <c r="X22" s="34" t="s">
        <v>180</v>
      </c>
      <c r="Y22" s="34">
        <v>1</v>
      </c>
      <c r="Z22" s="34" t="s">
        <v>180</v>
      </c>
      <c r="AA22" s="34">
        <v>1</v>
      </c>
      <c r="AB22" s="34" t="s">
        <v>180</v>
      </c>
    </row>
    <row r="23" spans="1:28" ht="42" customHeight="1">
      <c r="A23" s="134" t="s">
        <v>112</v>
      </c>
      <c r="B23" s="34">
        <v>2</v>
      </c>
      <c r="C23" s="34">
        <v>1</v>
      </c>
      <c r="D23" s="34" t="s">
        <v>180</v>
      </c>
      <c r="E23" s="34" t="s">
        <v>180</v>
      </c>
      <c r="F23" s="34" t="s">
        <v>180</v>
      </c>
      <c r="G23" s="34">
        <v>1</v>
      </c>
      <c r="H23" s="34">
        <v>5</v>
      </c>
      <c r="I23" s="34" t="s">
        <v>180</v>
      </c>
      <c r="J23" s="34" t="s">
        <v>180</v>
      </c>
      <c r="K23" s="34">
        <v>1</v>
      </c>
      <c r="L23" s="34" t="s">
        <v>180</v>
      </c>
      <c r="M23" s="34" t="s">
        <v>180</v>
      </c>
      <c r="N23" s="34" t="s">
        <v>180</v>
      </c>
      <c r="O23" s="34">
        <v>4</v>
      </c>
      <c r="P23" s="34">
        <v>4</v>
      </c>
      <c r="Q23" s="34">
        <v>4</v>
      </c>
      <c r="R23" s="34" t="s">
        <v>180</v>
      </c>
      <c r="S23" s="34">
        <v>5</v>
      </c>
      <c r="T23" s="34" t="s">
        <v>180</v>
      </c>
      <c r="U23" s="34" t="s">
        <v>180</v>
      </c>
      <c r="V23" s="138"/>
      <c r="W23" s="34">
        <v>5</v>
      </c>
      <c r="X23" s="34" t="s">
        <v>180</v>
      </c>
      <c r="Y23" s="34" t="s">
        <v>180</v>
      </c>
      <c r="Z23" s="34" t="s">
        <v>180</v>
      </c>
      <c r="AA23" s="34">
        <v>2</v>
      </c>
      <c r="AB23" s="34">
        <v>2</v>
      </c>
    </row>
    <row r="24" spans="1:28" ht="42" customHeight="1">
      <c r="A24" s="134" t="s">
        <v>133</v>
      </c>
      <c r="B24" s="34" t="s">
        <v>180</v>
      </c>
      <c r="C24" s="34" t="s">
        <v>180</v>
      </c>
      <c r="D24" s="34" t="s">
        <v>180</v>
      </c>
      <c r="E24" s="34" t="s">
        <v>180</v>
      </c>
      <c r="F24" s="34" t="s">
        <v>180</v>
      </c>
      <c r="G24" s="34" t="s">
        <v>180</v>
      </c>
      <c r="H24" s="34">
        <v>5</v>
      </c>
      <c r="I24" s="34" t="s">
        <v>180</v>
      </c>
      <c r="J24" s="34" t="s">
        <v>180</v>
      </c>
      <c r="K24" s="34">
        <v>1</v>
      </c>
      <c r="L24" s="34" t="s">
        <v>180</v>
      </c>
      <c r="M24" s="34" t="s">
        <v>180</v>
      </c>
      <c r="N24" s="34" t="s">
        <v>180</v>
      </c>
      <c r="O24" s="34">
        <v>4</v>
      </c>
      <c r="P24" s="34">
        <v>4</v>
      </c>
      <c r="Q24" s="34">
        <v>2</v>
      </c>
      <c r="R24" s="34" t="s">
        <v>180</v>
      </c>
      <c r="S24" s="34">
        <v>3</v>
      </c>
      <c r="T24" s="34" t="s">
        <v>180</v>
      </c>
      <c r="U24" s="34" t="s">
        <v>180</v>
      </c>
      <c r="V24" s="34">
        <v>5</v>
      </c>
      <c r="W24" s="138"/>
      <c r="X24" s="34" t="s">
        <v>180</v>
      </c>
      <c r="Y24" s="34" t="s">
        <v>180</v>
      </c>
      <c r="Z24" s="34" t="s">
        <v>180</v>
      </c>
      <c r="AA24" s="34">
        <v>1</v>
      </c>
      <c r="AB24" s="34">
        <v>1</v>
      </c>
    </row>
    <row r="25" spans="1:28" ht="42" customHeight="1">
      <c r="A25" s="134" t="s">
        <v>273</v>
      </c>
      <c r="B25" s="34">
        <v>1</v>
      </c>
      <c r="C25" s="34">
        <v>1</v>
      </c>
      <c r="D25" s="34" t="s">
        <v>180</v>
      </c>
      <c r="E25" s="34" t="s">
        <v>180</v>
      </c>
      <c r="F25" s="34" t="s">
        <v>180</v>
      </c>
      <c r="G25" s="34" t="s">
        <v>180</v>
      </c>
      <c r="H25" s="34" t="s">
        <v>180</v>
      </c>
      <c r="I25" s="34" t="s">
        <v>180</v>
      </c>
      <c r="J25" s="34" t="s">
        <v>180</v>
      </c>
      <c r="K25" s="34" t="s">
        <v>180</v>
      </c>
      <c r="L25" s="34" t="s">
        <v>180</v>
      </c>
      <c r="M25" s="34" t="s">
        <v>180</v>
      </c>
      <c r="N25" s="34" t="s">
        <v>180</v>
      </c>
      <c r="O25" s="34">
        <v>2</v>
      </c>
      <c r="P25" s="34" t="s">
        <v>180</v>
      </c>
      <c r="Q25" s="34">
        <v>2</v>
      </c>
      <c r="R25" s="34" t="s">
        <v>180</v>
      </c>
      <c r="S25" s="34" t="s">
        <v>180</v>
      </c>
      <c r="T25" s="34" t="s">
        <v>180</v>
      </c>
      <c r="U25" s="34" t="s">
        <v>180</v>
      </c>
      <c r="V25" s="34" t="s">
        <v>180</v>
      </c>
      <c r="W25" s="34" t="s">
        <v>180</v>
      </c>
      <c r="X25" s="138"/>
      <c r="Y25" s="34" t="s">
        <v>180</v>
      </c>
      <c r="Z25" s="34" t="s">
        <v>180</v>
      </c>
      <c r="AA25" s="34" t="s">
        <v>180</v>
      </c>
      <c r="AB25" s="34">
        <v>2</v>
      </c>
    </row>
    <row r="26" spans="1:28" ht="42" customHeight="1">
      <c r="A26" s="134" t="s">
        <v>211</v>
      </c>
      <c r="B26" s="34" t="s">
        <v>180</v>
      </c>
      <c r="C26" s="34" t="s">
        <v>180</v>
      </c>
      <c r="D26" s="34" t="s">
        <v>180</v>
      </c>
      <c r="E26" s="34" t="s">
        <v>180</v>
      </c>
      <c r="F26" s="34" t="s">
        <v>180</v>
      </c>
      <c r="G26" s="34" t="s">
        <v>180</v>
      </c>
      <c r="H26" s="34" t="s">
        <v>180</v>
      </c>
      <c r="I26" s="34" t="s">
        <v>180</v>
      </c>
      <c r="J26" s="34" t="s">
        <v>180</v>
      </c>
      <c r="K26" s="34" t="s">
        <v>180</v>
      </c>
      <c r="L26" s="34" t="s">
        <v>180</v>
      </c>
      <c r="M26" s="34" t="s">
        <v>180</v>
      </c>
      <c r="N26" s="34" t="s">
        <v>180</v>
      </c>
      <c r="O26" s="34" t="s">
        <v>180</v>
      </c>
      <c r="P26" s="34">
        <v>1</v>
      </c>
      <c r="Q26" s="34">
        <v>1</v>
      </c>
      <c r="R26" s="34" t="s">
        <v>180</v>
      </c>
      <c r="S26" s="34" t="s">
        <v>180</v>
      </c>
      <c r="T26" s="34" t="s">
        <v>180</v>
      </c>
      <c r="U26" s="34">
        <v>1</v>
      </c>
      <c r="V26" s="34" t="s">
        <v>180</v>
      </c>
      <c r="W26" s="34" t="s">
        <v>180</v>
      </c>
      <c r="X26" s="34" t="s">
        <v>180</v>
      </c>
      <c r="Y26" s="138"/>
      <c r="Z26" s="34" t="s">
        <v>180</v>
      </c>
      <c r="AA26" s="34">
        <v>1</v>
      </c>
      <c r="AB26" s="34" t="s">
        <v>180</v>
      </c>
    </row>
    <row r="27" spans="1:28" ht="42" customHeight="1">
      <c r="A27" s="134" t="s">
        <v>311</v>
      </c>
      <c r="B27" s="34" t="s">
        <v>180</v>
      </c>
      <c r="C27" s="34" t="s">
        <v>180</v>
      </c>
      <c r="D27" s="34" t="s">
        <v>180</v>
      </c>
      <c r="E27" s="34" t="s">
        <v>180</v>
      </c>
      <c r="F27" s="34" t="s">
        <v>180</v>
      </c>
      <c r="G27" s="34" t="s">
        <v>180</v>
      </c>
      <c r="H27" s="34" t="s">
        <v>180</v>
      </c>
      <c r="I27" s="34" t="s">
        <v>180</v>
      </c>
      <c r="J27" s="34" t="s">
        <v>180</v>
      </c>
      <c r="K27" s="34" t="s">
        <v>180</v>
      </c>
      <c r="L27" s="34" t="s">
        <v>180</v>
      </c>
      <c r="M27" s="34" t="s">
        <v>180</v>
      </c>
      <c r="N27" s="34">
        <v>1</v>
      </c>
      <c r="O27" s="34" t="s">
        <v>180</v>
      </c>
      <c r="P27" s="34">
        <v>1</v>
      </c>
      <c r="Q27" s="34">
        <v>1</v>
      </c>
      <c r="R27" s="34" t="s">
        <v>180</v>
      </c>
      <c r="S27" s="34">
        <v>1</v>
      </c>
      <c r="T27" s="34" t="s">
        <v>180</v>
      </c>
      <c r="U27" s="34" t="s">
        <v>180</v>
      </c>
      <c r="V27" s="34" t="s">
        <v>180</v>
      </c>
      <c r="W27" s="34" t="s">
        <v>180</v>
      </c>
      <c r="X27" s="34" t="s">
        <v>180</v>
      </c>
      <c r="Y27" s="34" t="s">
        <v>180</v>
      </c>
      <c r="Z27" s="138"/>
      <c r="AA27" s="34" t="s">
        <v>180</v>
      </c>
      <c r="AB27" s="34" t="s">
        <v>180</v>
      </c>
    </row>
    <row r="28" spans="1:28" ht="42" customHeight="1">
      <c r="A28" s="134" t="s">
        <v>187</v>
      </c>
      <c r="B28" s="34" t="s">
        <v>180</v>
      </c>
      <c r="C28" s="34" t="s">
        <v>180</v>
      </c>
      <c r="D28" s="34" t="s">
        <v>180</v>
      </c>
      <c r="E28" s="34" t="s">
        <v>180</v>
      </c>
      <c r="F28" s="34" t="s">
        <v>180</v>
      </c>
      <c r="G28" s="34" t="s">
        <v>180</v>
      </c>
      <c r="H28" s="34">
        <v>1</v>
      </c>
      <c r="I28" s="34" t="s">
        <v>180</v>
      </c>
      <c r="J28" s="34" t="s">
        <v>180</v>
      </c>
      <c r="K28" s="34" t="s">
        <v>180</v>
      </c>
      <c r="L28" s="34" t="s">
        <v>180</v>
      </c>
      <c r="M28" s="34" t="s">
        <v>180</v>
      </c>
      <c r="N28" s="34" t="s">
        <v>180</v>
      </c>
      <c r="O28" s="34">
        <v>3</v>
      </c>
      <c r="P28" s="34">
        <v>3</v>
      </c>
      <c r="Q28" s="34">
        <v>3</v>
      </c>
      <c r="R28" s="34" t="s">
        <v>180</v>
      </c>
      <c r="S28" s="34">
        <v>1</v>
      </c>
      <c r="T28" s="34">
        <v>1</v>
      </c>
      <c r="U28" s="34">
        <v>1</v>
      </c>
      <c r="V28" s="34">
        <v>2</v>
      </c>
      <c r="W28" s="34">
        <v>1</v>
      </c>
      <c r="X28" s="34" t="s">
        <v>180</v>
      </c>
      <c r="Y28" s="34">
        <v>1</v>
      </c>
      <c r="Z28" s="34" t="s">
        <v>180</v>
      </c>
      <c r="AA28" s="138"/>
      <c r="AB28" s="34">
        <v>2</v>
      </c>
    </row>
    <row r="29" spans="1:28" ht="42" customHeight="1">
      <c r="A29" s="134" t="s">
        <v>169</v>
      </c>
      <c r="B29" s="34">
        <v>2</v>
      </c>
      <c r="C29" s="34">
        <v>2</v>
      </c>
      <c r="D29" s="34" t="s">
        <v>180</v>
      </c>
      <c r="E29" s="34" t="s">
        <v>180</v>
      </c>
      <c r="F29" s="34">
        <v>1</v>
      </c>
      <c r="G29" s="34" t="s">
        <v>180</v>
      </c>
      <c r="H29" s="34">
        <v>2</v>
      </c>
      <c r="I29" s="34">
        <v>1</v>
      </c>
      <c r="J29" s="34">
        <v>1</v>
      </c>
      <c r="K29" s="34" t="s">
        <v>180</v>
      </c>
      <c r="L29" s="34">
        <v>1</v>
      </c>
      <c r="M29" s="34" t="s">
        <v>180</v>
      </c>
      <c r="N29" s="34" t="s">
        <v>180</v>
      </c>
      <c r="O29" s="34">
        <v>5</v>
      </c>
      <c r="P29" s="34">
        <v>3</v>
      </c>
      <c r="Q29" s="34">
        <v>3</v>
      </c>
      <c r="R29" s="34">
        <v>1</v>
      </c>
      <c r="S29" s="34" t="s">
        <v>180</v>
      </c>
      <c r="T29" s="34" t="s">
        <v>180</v>
      </c>
      <c r="U29" s="34" t="s">
        <v>180</v>
      </c>
      <c r="V29" s="34">
        <v>2</v>
      </c>
      <c r="W29" s="34">
        <v>1</v>
      </c>
      <c r="X29" s="34">
        <v>2</v>
      </c>
      <c r="Y29" s="34" t="s">
        <v>180</v>
      </c>
      <c r="Z29" s="34" t="s">
        <v>180</v>
      </c>
      <c r="AA29" s="34">
        <v>2</v>
      </c>
      <c r="AB29" s="138"/>
    </row>
    <row r="30" ht="12.75"/>
    <row r="31" spans="1:28" ht="42" customHeight="1">
      <c r="A31" s="170" t="s">
        <v>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</row>
    <row r="32" spans="2:28" ht="42" customHeight="1">
      <c r="B32" s="135" t="s">
        <v>108</v>
      </c>
      <c r="C32" s="135" t="s">
        <v>136</v>
      </c>
      <c r="D32" s="135" t="s">
        <v>290</v>
      </c>
      <c r="E32" s="135" t="s">
        <v>207</v>
      </c>
      <c r="F32" s="135" t="s">
        <v>206</v>
      </c>
      <c r="G32" s="135" t="s">
        <v>296</v>
      </c>
      <c r="H32" s="135" t="s">
        <v>103</v>
      </c>
      <c r="I32" s="135" t="s">
        <v>203</v>
      </c>
      <c r="J32" s="135" t="s">
        <v>205</v>
      </c>
      <c r="K32" s="135" t="s">
        <v>308</v>
      </c>
      <c r="L32" s="135" t="s">
        <v>186</v>
      </c>
      <c r="M32" s="135" t="s">
        <v>209</v>
      </c>
      <c r="N32" s="135" t="s">
        <v>312</v>
      </c>
      <c r="O32" s="135" t="s">
        <v>85</v>
      </c>
      <c r="P32" s="135" t="s">
        <v>88</v>
      </c>
      <c r="Q32" s="135" t="s">
        <v>96</v>
      </c>
      <c r="R32" s="135" t="s">
        <v>204</v>
      </c>
      <c r="S32" s="135" t="s">
        <v>95</v>
      </c>
      <c r="T32" s="135" t="s">
        <v>208</v>
      </c>
      <c r="U32" s="135" t="s">
        <v>212</v>
      </c>
      <c r="V32" s="135" t="s">
        <v>112</v>
      </c>
      <c r="W32" s="135" t="s">
        <v>133</v>
      </c>
      <c r="X32" s="135" t="s">
        <v>273</v>
      </c>
      <c r="Y32" s="135" t="s">
        <v>211</v>
      </c>
      <c r="Z32" s="135" t="s">
        <v>311</v>
      </c>
      <c r="AA32" s="135" t="s">
        <v>187</v>
      </c>
      <c r="AB32" s="135" t="s">
        <v>169</v>
      </c>
    </row>
    <row r="33" spans="1:28" ht="42" customHeight="1">
      <c r="A33" s="134" t="s">
        <v>108</v>
      </c>
      <c r="B33" s="138"/>
      <c r="C33" s="34">
        <v>4</v>
      </c>
      <c r="D33" s="34" t="s">
        <v>180</v>
      </c>
      <c r="E33" s="34" t="s">
        <v>180</v>
      </c>
      <c r="F33" s="34" t="s">
        <v>180</v>
      </c>
      <c r="G33" s="34">
        <v>0</v>
      </c>
      <c r="H33" s="34">
        <v>4</v>
      </c>
      <c r="I33" s="34" t="s">
        <v>180</v>
      </c>
      <c r="J33" s="34" t="s">
        <v>180</v>
      </c>
      <c r="K33" s="34" t="s">
        <v>180</v>
      </c>
      <c r="L33" s="34">
        <v>2</v>
      </c>
      <c r="M33" s="34" t="s">
        <v>180</v>
      </c>
      <c r="N33" s="34" t="s">
        <v>180</v>
      </c>
      <c r="O33" s="34">
        <v>2</v>
      </c>
      <c r="P33" s="34">
        <v>0</v>
      </c>
      <c r="Q33" s="34">
        <v>0</v>
      </c>
      <c r="R33" s="34" t="s">
        <v>180</v>
      </c>
      <c r="S33" s="34">
        <v>0</v>
      </c>
      <c r="T33" s="34" t="s">
        <v>180</v>
      </c>
      <c r="U33" s="34" t="s">
        <v>180</v>
      </c>
      <c r="V33" s="34">
        <v>2</v>
      </c>
      <c r="W33" s="34" t="s">
        <v>180</v>
      </c>
      <c r="X33" s="34">
        <v>2</v>
      </c>
      <c r="Y33" s="34" t="s">
        <v>180</v>
      </c>
      <c r="Z33" s="34" t="s">
        <v>180</v>
      </c>
      <c r="AA33" s="34" t="s">
        <v>180</v>
      </c>
      <c r="AB33" s="34">
        <v>0</v>
      </c>
    </row>
    <row r="34" spans="1:28" ht="42" customHeight="1">
      <c r="A34" s="134" t="s">
        <v>136</v>
      </c>
      <c r="B34" s="34">
        <v>0</v>
      </c>
      <c r="C34" s="138"/>
      <c r="D34" s="34" t="s">
        <v>180</v>
      </c>
      <c r="E34" s="34">
        <v>2</v>
      </c>
      <c r="F34" s="34" t="s">
        <v>180</v>
      </c>
      <c r="G34" s="34" t="s">
        <v>180</v>
      </c>
      <c r="H34" s="34" t="s">
        <v>180</v>
      </c>
      <c r="I34" s="34" t="s">
        <v>180</v>
      </c>
      <c r="J34" s="34" t="s">
        <v>180</v>
      </c>
      <c r="K34" s="34" t="s">
        <v>180</v>
      </c>
      <c r="L34" s="34" t="s">
        <v>180</v>
      </c>
      <c r="M34" s="34">
        <v>0</v>
      </c>
      <c r="N34" s="34" t="s">
        <v>180</v>
      </c>
      <c r="O34" s="34">
        <v>2</v>
      </c>
      <c r="P34" s="34">
        <v>0</v>
      </c>
      <c r="Q34" s="34">
        <v>0</v>
      </c>
      <c r="R34" s="34" t="s">
        <v>180</v>
      </c>
      <c r="S34" s="34">
        <v>0</v>
      </c>
      <c r="T34" s="34">
        <v>0</v>
      </c>
      <c r="U34" s="34" t="s">
        <v>180</v>
      </c>
      <c r="V34" s="34">
        <v>0</v>
      </c>
      <c r="W34" s="34" t="s">
        <v>180</v>
      </c>
      <c r="X34" s="34">
        <v>0</v>
      </c>
      <c r="Y34" s="34" t="s">
        <v>180</v>
      </c>
      <c r="Z34" s="34" t="s">
        <v>180</v>
      </c>
      <c r="AA34" s="34" t="s">
        <v>180</v>
      </c>
      <c r="AB34" s="34">
        <v>2</v>
      </c>
    </row>
    <row r="35" spans="1:28" ht="42" customHeight="1">
      <c r="A35" s="134" t="s">
        <v>290</v>
      </c>
      <c r="B35" s="34" t="s">
        <v>180</v>
      </c>
      <c r="C35" s="34" t="s">
        <v>180</v>
      </c>
      <c r="D35" s="138"/>
      <c r="E35" s="34" t="s">
        <v>180</v>
      </c>
      <c r="F35" s="34" t="s">
        <v>180</v>
      </c>
      <c r="G35" s="34" t="s">
        <v>180</v>
      </c>
      <c r="H35" s="34" t="s">
        <v>180</v>
      </c>
      <c r="I35" s="34" t="s">
        <v>180</v>
      </c>
      <c r="J35" s="34" t="s">
        <v>180</v>
      </c>
      <c r="K35" s="34" t="s">
        <v>180</v>
      </c>
      <c r="L35" s="34" t="s">
        <v>180</v>
      </c>
      <c r="M35" s="34" t="s">
        <v>180</v>
      </c>
      <c r="N35" s="34" t="s">
        <v>180</v>
      </c>
      <c r="O35" s="34" t="s">
        <v>180</v>
      </c>
      <c r="P35" s="34">
        <v>0</v>
      </c>
      <c r="Q35" s="34">
        <v>0</v>
      </c>
      <c r="R35" s="34">
        <v>2</v>
      </c>
      <c r="S35" s="34">
        <v>0</v>
      </c>
      <c r="T35" s="34" t="s">
        <v>180</v>
      </c>
      <c r="U35" s="34" t="s">
        <v>180</v>
      </c>
      <c r="V35" s="34" t="s">
        <v>180</v>
      </c>
      <c r="W35" s="34" t="s">
        <v>180</v>
      </c>
      <c r="X35" s="34" t="s">
        <v>180</v>
      </c>
      <c r="Y35" s="34" t="s">
        <v>180</v>
      </c>
      <c r="Z35" s="34" t="s">
        <v>180</v>
      </c>
      <c r="AA35" s="34" t="s">
        <v>180</v>
      </c>
      <c r="AB35" s="34" t="s">
        <v>180</v>
      </c>
    </row>
    <row r="36" spans="1:28" ht="42" customHeight="1">
      <c r="A36" s="134" t="s">
        <v>207</v>
      </c>
      <c r="B36" s="34" t="s">
        <v>180</v>
      </c>
      <c r="C36" s="34">
        <v>0</v>
      </c>
      <c r="D36" s="34" t="s">
        <v>180</v>
      </c>
      <c r="E36" s="138"/>
      <c r="F36" s="34" t="s">
        <v>180</v>
      </c>
      <c r="G36" s="34" t="s">
        <v>180</v>
      </c>
      <c r="H36" s="34" t="s">
        <v>180</v>
      </c>
      <c r="I36" s="34" t="s">
        <v>180</v>
      </c>
      <c r="J36" s="34" t="s">
        <v>180</v>
      </c>
      <c r="K36" s="34" t="s">
        <v>180</v>
      </c>
      <c r="L36" s="34" t="s">
        <v>180</v>
      </c>
      <c r="M36" s="34">
        <v>0</v>
      </c>
      <c r="N36" s="34" t="s">
        <v>180</v>
      </c>
      <c r="O36" s="34">
        <v>2</v>
      </c>
      <c r="P36" s="34" t="s">
        <v>180</v>
      </c>
      <c r="Q36" s="34" t="s">
        <v>180</v>
      </c>
      <c r="R36" s="34" t="s">
        <v>180</v>
      </c>
      <c r="S36" s="34" t="s">
        <v>180</v>
      </c>
      <c r="T36" s="34">
        <v>0</v>
      </c>
      <c r="U36" s="34" t="s">
        <v>180</v>
      </c>
      <c r="V36" s="34" t="s">
        <v>180</v>
      </c>
      <c r="W36" s="34" t="s">
        <v>180</v>
      </c>
      <c r="X36" s="34" t="s">
        <v>180</v>
      </c>
      <c r="Y36" s="34" t="s">
        <v>180</v>
      </c>
      <c r="Z36" s="34" t="s">
        <v>180</v>
      </c>
      <c r="AA36" s="34" t="s">
        <v>180</v>
      </c>
      <c r="AB36" s="34" t="s">
        <v>180</v>
      </c>
    </row>
    <row r="37" spans="1:28" ht="42" customHeight="1">
      <c r="A37" s="134" t="s">
        <v>206</v>
      </c>
      <c r="B37" s="34" t="s">
        <v>180</v>
      </c>
      <c r="C37" s="34" t="s">
        <v>180</v>
      </c>
      <c r="D37" s="34" t="s">
        <v>180</v>
      </c>
      <c r="E37" s="34" t="s">
        <v>180</v>
      </c>
      <c r="F37" s="138"/>
      <c r="G37" s="34" t="s">
        <v>180</v>
      </c>
      <c r="H37" s="34" t="s">
        <v>180</v>
      </c>
      <c r="I37" s="34">
        <v>2</v>
      </c>
      <c r="J37" s="34">
        <v>1</v>
      </c>
      <c r="K37" s="34" t="s">
        <v>180</v>
      </c>
      <c r="L37" s="34" t="s">
        <v>180</v>
      </c>
      <c r="M37" s="34" t="s">
        <v>180</v>
      </c>
      <c r="N37" s="34" t="s">
        <v>180</v>
      </c>
      <c r="O37" s="34" t="s">
        <v>180</v>
      </c>
      <c r="P37" s="34" t="s">
        <v>180</v>
      </c>
      <c r="Q37" s="34" t="s">
        <v>180</v>
      </c>
      <c r="R37" s="34">
        <v>0</v>
      </c>
      <c r="S37" s="34" t="s">
        <v>180</v>
      </c>
      <c r="T37" s="34" t="s">
        <v>180</v>
      </c>
      <c r="U37" s="34" t="s">
        <v>180</v>
      </c>
      <c r="V37" s="34" t="s">
        <v>180</v>
      </c>
      <c r="W37" s="34" t="s">
        <v>180</v>
      </c>
      <c r="X37" s="34" t="s">
        <v>180</v>
      </c>
      <c r="Y37" s="34" t="s">
        <v>180</v>
      </c>
      <c r="Z37" s="34" t="s">
        <v>180</v>
      </c>
      <c r="AA37" s="34" t="s">
        <v>180</v>
      </c>
      <c r="AB37" s="34">
        <v>0</v>
      </c>
    </row>
    <row r="38" spans="1:28" ht="42" customHeight="1">
      <c r="A38" s="134" t="s">
        <v>296</v>
      </c>
      <c r="B38" s="34">
        <v>2</v>
      </c>
      <c r="C38" s="34" t="s">
        <v>180</v>
      </c>
      <c r="D38" s="34" t="s">
        <v>180</v>
      </c>
      <c r="E38" s="34" t="s">
        <v>180</v>
      </c>
      <c r="F38" s="34" t="s">
        <v>180</v>
      </c>
      <c r="G38" s="138"/>
      <c r="H38" s="34">
        <v>0</v>
      </c>
      <c r="I38" s="34" t="s">
        <v>180</v>
      </c>
      <c r="J38" s="34" t="s">
        <v>180</v>
      </c>
      <c r="K38" s="34" t="s">
        <v>180</v>
      </c>
      <c r="L38" s="34" t="s">
        <v>180</v>
      </c>
      <c r="M38" s="34" t="s">
        <v>180</v>
      </c>
      <c r="N38" s="34" t="s">
        <v>180</v>
      </c>
      <c r="O38" s="34">
        <v>0</v>
      </c>
      <c r="P38" s="34" t="s">
        <v>180</v>
      </c>
      <c r="Q38" s="34" t="s">
        <v>180</v>
      </c>
      <c r="R38" s="34" t="s">
        <v>180</v>
      </c>
      <c r="S38" s="34" t="s">
        <v>180</v>
      </c>
      <c r="T38" s="34" t="s">
        <v>180</v>
      </c>
      <c r="U38" s="34" t="s">
        <v>180</v>
      </c>
      <c r="V38" s="34">
        <v>1</v>
      </c>
      <c r="W38" s="34" t="s">
        <v>180</v>
      </c>
      <c r="X38" s="34" t="s">
        <v>180</v>
      </c>
      <c r="Y38" s="34" t="s">
        <v>180</v>
      </c>
      <c r="Z38" s="34" t="s">
        <v>180</v>
      </c>
      <c r="AA38" s="34" t="s">
        <v>180</v>
      </c>
      <c r="AB38" s="34" t="s">
        <v>180</v>
      </c>
    </row>
    <row r="39" spans="1:28" ht="42" customHeight="1">
      <c r="A39" s="134" t="s">
        <v>103</v>
      </c>
      <c r="B39" s="34">
        <v>2</v>
      </c>
      <c r="C39" s="34" t="s">
        <v>180</v>
      </c>
      <c r="D39" s="34" t="s">
        <v>180</v>
      </c>
      <c r="E39" s="34" t="s">
        <v>180</v>
      </c>
      <c r="F39" s="34" t="s">
        <v>180</v>
      </c>
      <c r="G39" s="34">
        <v>2</v>
      </c>
      <c r="H39" s="138"/>
      <c r="I39" s="34" t="s">
        <v>180</v>
      </c>
      <c r="J39" s="34" t="s">
        <v>180</v>
      </c>
      <c r="K39" s="34">
        <v>2</v>
      </c>
      <c r="L39" s="34">
        <v>2</v>
      </c>
      <c r="M39" s="34" t="s">
        <v>180</v>
      </c>
      <c r="N39" s="34" t="s">
        <v>180</v>
      </c>
      <c r="O39" s="34">
        <v>4</v>
      </c>
      <c r="P39" s="34">
        <v>2</v>
      </c>
      <c r="Q39" s="34">
        <v>2</v>
      </c>
      <c r="R39" s="34" t="s">
        <v>180</v>
      </c>
      <c r="S39" s="34">
        <v>0</v>
      </c>
      <c r="T39" s="34" t="s">
        <v>180</v>
      </c>
      <c r="U39" s="34" t="s">
        <v>180</v>
      </c>
      <c r="V39" s="34">
        <v>2</v>
      </c>
      <c r="W39" s="34">
        <v>6</v>
      </c>
      <c r="X39" s="34" t="s">
        <v>180</v>
      </c>
      <c r="Y39" s="34" t="s">
        <v>180</v>
      </c>
      <c r="Z39" s="34" t="s">
        <v>180</v>
      </c>
      <c r="AA39" s="34">
        <v>0</v>
      </c>
      <c r="AB39" s="34">
        <v>0</v>
      </c>
    </row>
    <row r="40" spans="1:28" ht="42" customHeight="1">
      <c r="A40" s="134" t="s">
        <v>203</v>
      </c>
      <c r="B40" s="34" t="s">
        <v>180</v>
      </c>
      <c r="C40" s="34" t="s">
        <v>180</v>
      </c>
      <c r="D40" s="34" t="s">
        <v>180</v>
      </c>
      <c r="E40" s="34" t="s">
        <v>180</v>
      </c>
      <c r="F40" s="34">
        <v>0</v>
      </c>
      <c r="G40" s="34" t="s">
        <v>180</v>
      </c>
      <c r="H40" s="34" t="s">
        <v>180</v>
      </c>
      <c r="I40" s="138"/>
      <c r="J40" s="34">
        <v>2</v>
      </c>
      <c r="K40" s="34" t="s">
        <v>180</v>
      </c>
      <c r="L40" s="34" t="s">
        <v>180</v>
      </c>
      <c r="M40" s="34" t="s">
        <v>180</v>
      </c>
      <c r="N40" s="34" t="s">
        <v>180</v>
      </c>
      <c r="O40" s="34" t="s">
        <v>180</v>
      </c>
      <c r="P40" s="34" t="s">
        <v>180</v>
      </c>
      <c r="Q40" s="34" t="s">
        <v>180</v>
      </c>
      <c r="R40" s="34">
        <v>0</v>
      </c>
      <c r="S40" s="34" t="s">
        <v>180</v>
      </c>
      <c r="T40" s="34" t="s">
        <v>180</v>
      </c>
      <c r="U40" s="34" t="s">
        <v>180</v>
      </c>
      <c r="V40" s="34" t="s">
        <v>180</v>
      </c>
      <c r="W40" s="34" t="s">
        <v>180</v>
      </c>
      <c r="X40" s="34" t="s">
        <v>180</v>
      </c>
      <c r="Y40" s="34" t="s">
        <v>180</v>
      </c>
      <c r="Z40" s="34" t="s">
        <v>180</v>
      </c>
      <c r="AA40" s="34" t="s">
        <v>180</v>
      </c>
      <c r="AB40" s="34">
        <v>0</v>
      </c>
    </row>
    <row r="41" spans="1:28" ht="42" customHeight="1">
      <c r="A41" s="134" t="s">
        <v>205</v>
      </c>
      <c r="B41" s="34" t="s">
        <v>180</v>
      </c>
      <c r="C41" s="34" t="s">
        <v>180</v>
      </c>
      <c r="D41" s="34" t="s">
        <v>180</v>
      </c>
      <c r="E41" s="34" t="s">
        <v>180</v>
      </c>
      <c r="F41" s="34">
        <v>1</v>
      </c>
      <c r="G41" s="34" t="s">
        <v>180</v>
      </c>
      <c r="H41" s="34" t="s">
        <v>180</v>
      </c>
      <c r="I41" s="34">
        <v>0</v>
      </c>
      <c r="J41" s="138"/>
      <c r="K41" s="34" t="s">
        <v>180</v>
      </c>
      <c r="L41" s="34" t="s">
        <v>180</v>
      </c>
      <c r="M41" s="34" t="s">
        <v>180</v>
      </c>
      <c r="N41" s="34" t="s">
        <v>180</v>
      </c>
      <c r="O41" s="34" t="s">
        <v>180</v>
      </c>
      <c r="P41" s="34" t="s">
        <v>180</v>
      </c>
      <c r="Q41" s="34" t="s">
        <v>180</v>
      </c>
      <c r="R41" s="34">
        <v>0</v>
      </c>
      <c r="S41" s="34" t="s">
        <v>180</v>
      </c>
      <c r="T41" s="34" t="s">
        <v>180</v>
      </c>
      <c r="U41" s="34" t="s">
        <v>180</v>
      </c>
      <c r="V41" s="34" t="s">
        <v>180</v>
      </c>
      <c r="W41" s="34" t="s">
        <v>180</v>
      </c>
      <c r="X41" s="34" t="s">
        <v>180</v>
      </c>
      <c r="Y41" s="34" t="s">
        <v>180</v>
      </c>
      <c r="Z41" s="34" t="s">
        <v>180</v>
      </c>
      <c r="AA41" s="34" t="s">
        <v>180</v>
      </c>
      <c r="AB41" s="34">
        <v>2</v>
      </c>
    </row>
    <row r="42" spans="1:28" ht="42" customHeight="1">
      <c r="A42" s="134" t="s">
        <v>308</v>
      </c>
      <c r="B42" s="34" t="s">
        <v>180</v>
      </c>
      <c r="C42" s="34" t="s">
        <v>180</v>
      </c>
      <c r="D42" s="34" t="s">
        <v>180</v>
      </c>
      <c r="E42" s="34" t="s">
        <v>180</v>
      </c>
      <c r="F42" s="34" t="s">
        <v>180</v>
      </c>
      <c r="G42" s="34" t="s">
        <v>180</v>
      </c>
      <c r="H42" s="34">
        <v>0</v>
      </c>
      <c r="I42" s="34" t="s">
        <v>180</v>
      </c>
      <c r="J42" s="34" t="s">
        <v>180</v>
      </c>
      <c r="K42" s="138"/>
      <c r="L42" s="34" t="s">
        <v>180</v>
      </c>
      <c r="M42" s="34" t="s">
        <v>180</v>
      </c>
      <c r="N42" s="34" t="s">
        <v>180</v>
      </c>
      <c r="O42" s="34">
        <v>0</v>
      </c>
      <c r="P42" s="34" t="s">
        <v>180</v>
      </c>
      <c r="Q42" s="34" t="s">
        <v>180</v>
      </c>
      <c r="R42" s="34" t="s">
        <v>180</v>
      </c>
      <c r="S42" s="34" t="s">
        <v>180</v>
      </c>
      <c r="T42" s="34" t="s">
        <v>180</v>
      </c>
      <c r="U42" s="34" t="s">
        <v>180</v>
      </c>
      <c r="V42" s="34">
        <v>0</v>
      </c>
      <c r="W42" s="34">
        <v>0</v>
      </c>
      <c r="X42" s="34" t="s">
        <v>180</v>
      </c>
      <c r="Y42" s="34" t="s">
        <v>180</v>
      </c>
      <c r="Z42" s="34" t="s">
        <v>180</v>
      </c>
      <c r="AA42" s="34" t="s">
        <v>180</v>
      </c>
      <c r="AB42" s="34" t="s">
        <v>180</v>
      </c>
    </row>
    <row r="43" spans="1:28" ht="42" customHeight="1">
      <c r="A43" s="134" t="s">
        <v>186</v>
      </c>
      <c r="B43" s="34">
        <v>0</v>
      </c>
      <c r="C43" s="34" t="s">
        <v>180</v>
      </c>
      <c r="D43" s="34" t="s">
        <v>180</v>
      </c>
      <c r="E43" s="34" t="s">
        <v>180</v>
      </c>
      <c r="F43" s="34" t="s">
        <v>180</v>
      </c>
      <c r="G43" s="34" t="s">
        <v>180</v>
      </c>
      <c r="H43" s="34">
        <v>0</v>
      </c>
      <c r="I43" s="34" t="s">
        <v>180</v>
      </c>
      <c r="J43" s="34" t="s">
        <v>180</v>
      </c>
      <c r="K43" s="34" t="s">
        <v>180</v>
      </c>
      <c r="L43" s="138"/>
      <c r="M43" s="34" t="s">
        <v>180</v>
      </c>
      <c r="N43" s="34" t="s">
        <v>180</v>
      </c>
      <c r="O43" s="34" t="s">
        <v>180</v>
      </c>
      <c r="P43" s="34">
        <v>0</v>
      </c>
      <c r="Q43" s="34" t="s">
        <v>180</v>
      </c>
      <c r="R43" s="34" t="s">
        <v>180</v>
      </c>
      <c r="S43" s="34" t="s">
        <v>180</v>
      </c>
      <c r="T43" s="34" t="s">
        <v>180</v>
      </c>
      <c r="U43" s="34" t="s">
        <v>180</v>
      </c>
      <c r="V43" s="34" t="s">
        <v>180</v>
      </c>
      <c r="W43" s="34" t="s">
        <v>180</v>
      </c>
      <c r="X43" s="34" t="s">
        <v>180</v>
      </c>
      <c r="Y43" s="34" t="s">
        <v>180</v>
      </c>
      <c r="Z43" s="34" t="s">
        <v>180</v>
      </c>
      <c r="AA43" s="34" t="s">
        <v>180</v>
      </c>
      <c r="AB43" s="34">
        <v>0</v>
      </c>
    </row>
    <row r="44" spans="1:28" ht="42" customHeight="1">
      <c r="A44" s="134" t="s">
        <v>209</v>
      </c>
      <c r="B44" s="34" t="s">
        <v>180</v>
      </c>
      <c r="C44" s="34">
        <v>2</v>
      </c>
      <c r="D44" s="34" t="s">
        <v>180</v>
      </c>
      <c r="E44" s="34">
        <v>2</v>
      </c>
      <c r="F44" s="34" t="s">
        <v>180</v>
      </c>
      <c r="G44" s="34" t="s">
        <v>180</v>
      </c>
      <c r="H44" s="34" t="s">
        <v>180</v>
      </c>
      <c r="I44" s="34" t="s">
        <v>180</v>
      </c>
      <c r="J44" s="34" t="s">
        <v>180</v>
      </c>
      <c r="K44" s="34" t="s">
        <v>180</v>
      </c>
      <c r="L44" s="34" t="s">
        <v>180</v>
      </c>
      <c r="M44" s="138"/>
      <c r="N44" s="34" t="s">
        <v>180</v>
      </c>
      <c r="O44" s="34">
        <v>0</v>
      </c>
      <c r="P44" s="34" t="s">
        <v>180</v>
      </c>
      <c r="Q44" s="34" t="s">
        <v>180</v>
      </c>
      <c r="R44" s="34" t="s">
        <v>180</v>
      </c>
      <c r="S44" s="34" t="s">
        <v>180</v>
      </c>
      <c r="T44" s="34">
        <v>0</v>
      </c>
      <c r="U44" s="34" t="s">
        <v>180</v>
      </c>
      <c r="V44" s="34" t="s">
        <v>180</v>
      </c>
      <c r="W44" s="34" t="s">
        <v>180</v>
      </c>
      <c r="X44" s="34" t="s">
        <v>180</v>
      </c>
      <c r="Y44" s="34" t="s">
        <v>180</v>
      </c>
      <c r="Z44" s="34" t="s">
        <v>180</v>
      </c>
      <c r="AA44" s="34" t="s">
        <v>180</v>
      </c>
      <c r="AB44" s="34" t="s">
        <v>180</v>
      </c>
    </row>
    <row r="45" spans="1:28" ht="42" customHeight="1">
      <c r="A45" s="134" t="s">
        <v>312</v>
      </c>
      <c r="B45" s="34" t="s">
        <v>180</v>
      </c>
      <c r="C45" s="34" t="s">
        <v>180</v>
      </c>
      <c r="D45" s="34" t="s">
        <v>180</v>
      </c>
      <c r="E45" s="34" t="s">
        <v>180</v>
      </c>
      <c r="F45" s="34" t="s">
        <v>180</v>
      </c>
      <c r="G45" s="34" t="s">
        <v>180</v>
      </c>
      <c r="H45" s="34" t="s">
        <v>180</v>
      </c>
      <c r="I45" s="34" t="s">
        <v>180</v>
      </c>
      <c r="J45" s="34" t="s">
        <v>180</v>
      </c>
      <c r="K45" s="34" t="s">
        <v>180</v>
      </c>
      <c r="L45" s="34" t="s">
        <v>180</v>
      </c>
      <c r="M45" s="34" t="s">
        <v>180</v>
      </c>
      <c r="N45" s="138"/>
      <c r="O45" s="34" t="s">
        <v>180</v>
      </c>
      <c r="P45" s="34">
        <v>0</v>
      </c>
      <c r="Q45" s="34">
        <v>1</v>
      </c>
      <c r="R45" s="34" t="s">
        <v>180</v>
      </c>
      <c r="S45" s="34">
        <v>0</v>
      </c>
      <c r="T45" s="34" t="s">
        <v>180</v>
      </c>
      <c r="U45" s="34" t="s">
        <v>180</v>
      </c>
      <c r="V45" s="34" t="s">
        <v>180</v>
      </c>
      <c r="W45" s="34" t="s">
        <v>180</v>
      </c>
      <c r="X45" s="34" t="s">
        <v>180</v>
      </c>
      <c r="Y45" s="34" t="s">
        <v>180</v>
      </c>
      <c r="Z45" s="34">
        <v>2</v>
      </c>
      <c r="AA45" s="34" t="s">
        <v>180</v>
      </c>
      <c r="AB45" s="34" t="s">
        <v>180</v>
      </c>
    </row>
    <row r="46" spans="1:28" ht="42" customHeight="1">
      <c r="A46" s="134" t="s">
        <v>85</v>
      </c>
      <c r="B46" s="34">
        <v>2</v>
      </c>
      <c r="C46" s="34">
        <v>2</v>
      </c>
      <c r="D46" s="34" t="s">
        <v>180</v>
      </c>
      <c r="E46" s="34">
        <v>0</v>
      </c>
      <c r="F46" s="34" t="s">
        <v>180</v>
      </c>
      <c r="G46" s="34">
        <v>2</v>
      </c>
      <c r="H46" s="34">
        <v>4</v>
      </c>
      <c r="I46" s="34" t="s">
        <v>180</v>
      </c>
      <c r="J46" s="34" t="s">
        <v>180</v>
      </c>
      <c r="K46" s="34">
        <v>2</v>
      </c>
      <c r="L46" s="34" t="s">
        <v>180</v>
      </c>
      <c r="M46" s="34">
        <v>2</v>
      </c>
      <c r="N46" s="34" t="s">
        <v>180</v>
      </c>
      <c r="O46" s="138"/>
      <c r="P46" s="34">
        <v>2</v>
      </c>
      <c r="Q46" s="34">
        <v>4</v>
      </c>
      <c r="R46" s="34" t="s">
        <v>180</v>
      </c>
      <c r="S46" s="34">
        <v>4</v>
      </c>
      <c r="T46" s="34">
        <v>2</v>
      </c>
      <c r="U46" s="34">
        <v>2</v>
      </c>
      <c r="V46" s="34">
        <v>8</v>
      </c>
      <c r="W46" s="34">
        <v>8</v>
      </c>
      <c r="X46" s="34">
        <v>4</v>
      </c>
      <c r="Y46" s="34" t="s">
        <v>180</v>
      </c>
      <c r="Z46" s="34" t="s">
        <v>180</v>
      </c>
      <c r="AA46" s="34">
        <v>4</v>
      </c>
      <c r="AB46" s="34">
        <v>2</v>
      </c>
    </row>
    <row r="47" spans="1:28" ht="42" customHeight="1">
      <c r="A47" s="134" t="s">
        <v>88</v>
      </c>
      <c r="B47" s="34">
        <v>6</v>
      </c>
      <c r="C47" s="34">
        <v>2</v>
      </c>
      <c r="D47" s="34">
        <v>2</v>
      </c>
      <c r="E47" s="34" t="s">
        <v>180</v>
      </c>
      <c r="F47" s="34" t="s">
        <v>180</v>
      </c>
      <c r="G47" s="34" t="s">
        <v>180</v>
      </c>
      <c r="H47" s="34">
        <v>6</v>
      </c>
      <c r="I47" s="34" t="s">
        <v>180</v>
      </c>
      <c r="J47" s="34" t="s">
        <v>180</v>
      </c>
      <c r="K47" s="34" t="s">
        <v>180</v>
      </c>
      <c r="L47" s="34">
        <v>2</v>
      </c>
      <c r="M47" s="34" t="s">
        <v>180</v>
      </c>
      <c r="N47" s="34">
        <v>2</v>
      </c>
      <c r="O47" s="34">
        <v>4</v>
      </c>
      <c r="P47" s="138"/>
      <c r="Q47" s="33">
        <v>12</v>
      </c>
      <c r="R47" s="34">
        <v>4</v>
      </c>
      <c r="S47" s="34">
        <v>8</v>
      </c>
      <c r="T47" s="34" t="s">
        <v>180</v>
      </c>
      <c r="U47" s="34">
        <v>2</v>
      </c>
      <c r="V47" s="34">
        <v>2</v>
      </c>
      <c r="W47" s="34">
        <v>6</v>
      </c>
      <c r="X47" s="34" t="s">
        <v>180</v>
      </c>
      <c r="Y47" s="34">
        <v>2</v>
      </c>
      <c r="Z47" s="34">
        <v>2</v>
      </c>
      <c r="AA47" s="34">
        <v>0</v>
      </c>
      <c r="AB47" s="34">
        <v>4</v>
      </c>
    </row>
    <row r="48" spans="1:28" ht="42" customHeight="1">
      <c r="A48" s="134" t="s">
        <v>96</v>
      </c>
      <c r="B48" s="34">
        <v>2</v>
      </c>
      <c r="C48" s="34">
        <v>2</v>
      </c>
      <c r="D48" s="34">
        <v>2</v>
      </c>
      <c r="E48" s="34" t="s">
        <v>180</v>
      </c>
      <c r="F48" s="34" t="s">
        <v>180</v>
      </c>
      <c r="G48" s="34" t="s">
        <v>180</v>
      </c>
      <c r="H48" s="34">
        <v>4</v>
      </c>
      <c r="I48" s="34" t="s">
        <v>180</v>
      </c>
      <c r="J48" s="34" t="s">
        <v>180</v>
      </c>
      <c r="K48" s="34" t="s">
        <v>180</v>
      </c>
      <c r="L48" s="34" t="s">
        <v>180</v>
      </c>
      <c r="M48" s="34" t="s">
        <v>180</v>
      </c>
      <c r="N48" s="34">
        <v>1</v>
      </c>
      <c r="O48" s="34">
        <v>6</v>
      </c>
      <c r="P48" s="34">
        <v>0</v>
      </c>
      <c r="Q48" s="138"/>
      <c r="R48" s="34">
        <v>2</v>
      </c>
      <c r="S48" s="34">
        <v>4</v>
      </c>
      <c r="T48" s="34" t="s">
        <v>180</v>
      </c>
      <c r="U48" s="34">
        <v>0</v>
      </c>
      <c r="V48" s="34">
        <v>0</v>
      </c>
      <c r="W48" s="34">
        <v>2</v>
      </c>
      <c r="X48" s="34">
        <v>2</v>
      </c>
      <c r="Y48" s="34">
        <v>2</v>
      </c>
      <c r="Z48" s="34">
        <v>0</v>
      </c>
      <c r="AA48" s="34">
        <v>2</v>
      </c>
      <c r="AB48" s="34">
        <v>2</v>
      </c>
    </row>
    <row r="49" spans="1:28" ht="42" customHeight="1">
      <c r="A49" s="134" t="s">
        <v>204</v>
      </c>
      <c r="B49" s="34" t="s">
        <v>180</v>
      </c>
      <c r="C49" s="34" t="s">
        <v>180</v>
      </c>
      <c r="D49" s="34">
        <v>0</v>
      </c>
      <c r="E49" s="34" t="s">
        <v>180</v>
      </c>
      <c r="F49" s="34">
        <v>2</v>
      </c>
      <c r="G49" s="34" t="s">
        <v>180</v>
      </c>
      <c r="H49" s="34" t="s">
        <v>180</v>
      </c>
      <c r="I49" s="34">
        <v>2</v>
      </c>
      <c r="J49" s="34">
        <v>2</v>
      </c>
      <c r="K49" s="34" t="s">
        <v>180</v>
      </c>
      <c r="L49" s="34" t="s">
        <v>180</v>
      </c>
      <c r="M49" s="34" t="s">
        <v>180</v>
      </c>
      <c r="N49" s="34" t="s">
        <v>180</v>
      </c>
      <c r="O49" s="34" t="s">
        <v>180</v>
      </c>
      <c r="P49" s="34">
        <v>0</v>
      </c>
      <c r="Q49" s="34">
        <v>0</v>
      </c>
      <c r="R49" s="138"/>
      <c r="S49" s="34">
        <v>0</v>
      </c>
      <c r="T49" s="34" t="s">
        <v>180</v>
      </c>
      <c r="U49" s="34" t="s">
        <v>180</v>
      </c>
      <c r="V49" s="34" t="s">
        <v>180</v>
      </c>
      <c r="W49" s="34" t="s">
        <v>180</v>
      </c>
      <c r="X49" s="34" t="s">
        <v>180</v>
      </c>
      <c r="Y49" s="34" t="s">
        <v>180</v>
      </c>
      <c r="Z49" s="34" t="s">
        <v>180</v>
      </c>
      <c r="AA49" s="34" t="s">
        <v>180</v>
      </c>
      <c r="AB49" s="34">
        <v>0</v>
      </c>
    </row>
    <row r="50" spans="1:28" ht="42" customHeight="1">
      <c r="A50" s="134" t="s">
        <v>95</v>
      </c>
      <c r="B50" s="34">
        <v>2</v>
      </c>
      <c r="C50" s="34">
        <v>2</v>
      </c>
      <c r="D50" s="34">
        <v>2</v>
      </c>
      <c r="E50" s="34" t="s">
        <v>180</v>
      </c>
      <c r="F50" s="34" t="s">
        <v>180</v>
      </c>
      <c r="G50" s="34" t="s">
        <v>180</v>
      </c>
      <c r="H50" s="34">
        <v>4</v>
      </c>
      <c r="I50" s="34" t="s">
        <v>180</v>
      </c>
      <c r="J50" s="34" t="s">
        <v>180</v>
      </c>
      <c r="K50" s="34" t="s">
        <v>180</v>
      </c>
      <c r="L50" s="34" t="s">
        <v>180</v>
      </c>
      <c r="M50" s="34" t="s">
        <v>180</v>
      </c>
      <c r="N50" s="34">
        <v>2</v>
      </c>
      <c r="O50" s="34">
        <v>2</v>
      </c>
      <c r="P50" s="34">
        <v>4</v>
      </c>
      <c r="Q50" s="34">
        <v>4</v>
      </c>
      <c r="R50" s="34">
        <v>2</v>
      </c>
      <c r="S50" s="138"/>
      <c r="T50" s="34" t="s">
        <v>180</v>
      </c>
      <c r="U50" s="34" t="s">
        <v>180</v>
      </c>
      <c r="V50" s="34">
        <v>6</v>
      </c>
      <c r="W50" s="34">
        <v>4</v>
      </c>
      <c r="X50" s="34" t="s">
        <v>180</v>
      </c>
      <c r="Y50" s="34" t="s">
        <v>180</v>
      </c>
      <c r="Z50" s="34">
        <v>0</v>
      </c>
      <c r="AA50" s="34">
        <v>0</v>
      </c>
      <c r="AB50" s="34" t="s">
        <v>180</v>
      </c>
    </row>
    <row r="51" spans="1:28" ht="42" customHeight="1">
      <c r="A51" s="134" t="s">
        <v>208</v>
      </c>
      <c r="B51" s="34" t="s">
        <v>180</v>
      </c>
      <c r="C51" s="34">
        <v>2</v>
      </c>
      <c r="D51" s="34" t="s">
        <v>180</v>
      </c>
      <c r="E51" s="34">
        <v>2</v>
      </c>
      <c r="F51" s="34" t="s">
        <v>180</v>
      </c>
      <c r="G51" s="34" t="s">
        <v>180</v>
      </c>
      <c r="H51" s="34" t="s">
        <v>180</v>
      </c>
      <c r="I51" s="34" t="s">
        <v>180</v>
      </c>
      <c r="J51" s="34" t="s">
        <v>180</v>
      </c>
      <c r="K51" s="34" t="s">
        <v>180</v>
      </c>
      <c r="L51" s="34" t="s">
        <v>180</v>
      </c>
      <c r="M51" s="34">
        <v>2</v>
      </c>
      <c r="N51" s="34" t="s">
        <v>180</v>
      </c>
      <c r="O51" s="34">
        <v>0</v>
      </c>
      <c r="P51" s="34" t="s">
        <v>180</v>
      </c>
      <c r="Q51" s="34" t="s">
        <v>180</v>
      </c>
      <c r="R51" s="34" t="s">
        <v>180</v>
      </c>
      <c r="S51" s="34" t="s">
        <v>180</v>
      </c>
      <c r="T51" s="138"/>
      <c r="U51" s="34" t="s">
        <v>180</v>
      </c>
      <c r="V51" s="34" t="s">
        <v>180</v>
      </c>
      <c r="W51" s="34" t="s">
        <v>180</v>
      </c>
      <c r="X51" s="34" t="s">
        <v>180</v>
      </c>
      <c r="Y51" s="34" t="s">
        <v>180</v>
      </c>
      <c r="Z51" s="34" t="s">
        <v>180</v>
      </c>
      <c r="AA51" s="34">
        <v>0</v>
      </c>
      <c r="AB51" s="34" t="s">
        <v>180</v>
      </c>
    </row>
    <row r="52" spans="1:28" ht="42" customHeight="1">
      <c r="A52" s="134" t="s">
        <v>212</v>
      </c>
      <c r="B52" s="34" t="s">
        <v>180</v>
      </c>
      <c r="C52" s="34" t="s">
        <v>180</v>
      </c>
      <c r="D52" s="34" t="s">
        <v>180</v>
      </c>
      <c r="E52" s="34" t="s">
        <v>180</v>
      </c>
      <c r="F52" s="34" t="s">
        <v>180</v>
      </c>
      <c r="G52" s="34" t="s">
        <v>180</v>
      </c>
      <c r="H52" s="34" t="s">
        <v>180</v>
      </c>
      <c r="I52" s="34" t="s">
        <v>180</v>
      </c>
      <c r="J52" s="34" t="s">
        <v>180</v>
      </c>
      <c r="K52" s="34" t="s">
        <v>180</v>
      </c>
      <c r="L52" s="34" t="s">
        <v>180</v>
      </c>
      <c r="M52" s="34" t="s">
        <v>180</v>
      </c>
      <c r="N52" s="34" t="s">
        <v>180</v>
      </c>
      <c r="O52" s="34">
        <v>0</v>
      </c>
      <c r="P52" s="34">
        <v>0</v>
      </c>
      <c r="Q52" s="34">
        <v>2</v>
      </c>
      <c r="R52" s="34" t="s">
        <v>180</v>
      </c>
      <c r="S52" s="34" t="s">
        <v>180</v>
      </c>
      <c r="T52" s="34" t="s">
        <v>180</v>
      </c>
      <c r="U52" s="138"/>
      <c r="V52" s="34" t="s">
        <v>180</v>
      </c>
      <c r="W52" s="34" t="s">
        <v>180</v>
      </c>
      <c r="X52" s="34" t="s">
        <v>180</v>
      </c>
      <c r="Y52" s="34">
        <v>2</v>
      </c>
      <c r="Z52" s="34" t="s">
        <v>180</v>
      </c>
      <c r="AA52" s="34">
        <v>2</v>
      </c>
      <c r="AB52" s="34" t="s">
        <v>180</v>
      </c>
    </row>
    <row r="53" spans="1:28" ht="42" customHeight="1">
      <c r="A53" s="134" t="s">
        <v>112</v>
      </c>
      <c r="B53" s="34">
        <v>2</v>
      </c>
      <c r="C53" s="34">
        <v>2</v>
      </c>
      <c r="D53" s="34" t="s">
        <v>180</v>
      </c>
      <c r="E53" s="34" t="s">
        <v>180</v>
      </c>
      <c r="F53" s="34" t="s">
        <v>180</v>
      </c>
      <c r="G53" s="34">
        <v>1</v>
      </c>
      <c r="H53" s="34">
        <v>8</v>
      </c>
      <c r="I53" s="34" t="s">
        <v>180</v>
      </c>
      <c r="J53" s="34" t="s">
        <v>180</v>
      </c>
      <c r="K53" s="34">
        <v>2</v>
      </c>
      <c r="L53" s="34" t="s">
        <v>180</v>
      </c>
      <c r="M53" s="34" t="s">
        <v>180</v>
      </c>
      <c r="N53" s="34" t="s">
        <v>180</v>
      </c>
      <c r="O53" s="34">
        <v>0</v>
      </c>
      <c r="P53" s="34">
        <v>6</v>
      </c>
      <c r="Q53" s="34">
        <v>8</v>
      </c>
      <c r="R53" s="34" t="s">
        <v>180</v>
      </c>
      <c r="S53" s="34">
        <v>4</v>
      </c>
      <c r="T53" s="34" t="s">
        <v>180</v>
      </c>
      <c r="U53" s="34" t="s">
        <v>180</v>
      </c>
      <c r="V53" s="138"/>
      <c r="W53" s="34">
        <v>4</v>
      </c>
      <c r="X53" s="34" t="s">
        <v>180</v>
      </c>
      <c r="Y53" s="34" t="s">
        <v>180</v>
      </c>
      <c r="Z53" s="34" t="s">
        <v>180</v>
      </c>
      <c r="AA53" s="34">
        <v>0</v>
      </c>
      <c r="AB53" s="34">
        <v>4</v>
      </c>
    </row>
    <row r="54" spans="1:28" ht="42" customHeight="1">
      <c r="A54" s="134" t="s">
        <v>133</v>
      </c>
      <c r="B54" s="34" t="s">
        <v>180</v>
      </c>
      <c r="C54" s="34" t="s">
        <v>180</v>
      </c>
      <c r="D54" s="34" t="s">
        <v>180</v>
      </c>
      <c r="E54" s="34" t="s">
        <v>180</v>
      </c>
      <c r="F54" s="34" t="s">
        <v>180</v>
      </c>
      <c r="G54" s="34" t="s">
        <v>180</v>
      </c>
      <c r="H54" s="34">
        <v>4</v>
      </c>
      <c r="I54" s="34" t="s">
        <v>180</v>
      </c>
      <c r="J54" s="34" t="s">
        <v>180</v>
      </c>
      <c r="K54" s="34">
        <v>2</v>
      </c>
      <c r="L54" s="34" t="s">
        <v>180</v>
      </c>
      <c r="M54" s="34" t="s">
        <v>180</v>
      </c>
      <c r="N54" s="34" t="s">
        <v>180</v>
      </c>
      <c r="O54" s="34">
        <v>0</v>
      </c>
      <c r="P54" s="34">
        <v>2</v>
      </c>
      <c r="Q54" s="34">
        <v>2</v>
      </c>
      <c r="R54" s="34" t="s">
        <v>180</v>
      </c>
      <c r="S54" s="34">
        <v>2</v>
      </c>
      <c r="T54" s="34" t="s">
        <v>180</v>
      </c>
      <c r="U54" s="34" t="s">
        <v>180</v>
      </c>
      <c r="V54" s="34">
        <v>6</v>
      </c>
      <c r="W54" s="138"/>
      <c r="X54" s="34" t="s">
        <v>180</v>
      </c>
      <c r="Y54" s="34" t="s">
        <v>180</v>
      </c>
      <c r="Z54" s="34" t="s">
        <v>180</v>
      </c>
      <c r="AA54" s="34">
        <v>0</v>
      </c>
      <c r="AB54" s="34">
        <v>2</v>
      </c>
    </row>
    <row r="55" spans="1:28" ht="42" customHeight="1">
      <c r="A55" s="134" t="s">
        <v>273</v>
      </c>
      <c r="B55" s="34">
        <v>0</v>
      </c>
      <c r="C55" s="34">
        <v>2</v>
      </c>
      <c r="D55" s="34" t="s">
        <v>180</v>
      </c>
      <c r="E55" s="34" t="s">
        <v>180</v>
      </c>
      <c r="F55" s="34" t="s">
        <v>180</v>
      </c>
      <c r="G55" s="34" t="s">
        <v>180</v>
      </c>
      <c r="H55" s="34" t="s">
        <v>180</v>
      </c>
      <c r="I55" s="34" t="s">
        <v>180</v>
      </c>
      <c r="J55" s="34" t="s">
        <v>180</v>
      </c>
      <c r="K55" s="34" t="s">
        <v>180</v>
      </c>
      <c r="L55" s="34" t="s">
        <v>180</v>
      </c>
      <c r="M55" s="34" t="s">
        <v>180</v>
      </c>
      <c r="N55" s="34" t="s">
        <v>180</v>
      </c>
      <c r="O55" s="34">
        <v>0</v>
      </c>
      <c r="P55" s="34" t="s">
        <v>180</v>
      </c>
      <c r="Q55" s="34">
        <v>2</v>
      </c>
      <c r="R55" s="34" t="s">
        <v>180</v>
      </c>
      <c r="S55" s="34" t="s">
        <v>180</v>
      </c>
      <c r="T55" s="34" t="s">
        <v>180</v>
      </c>
      <c r="U55" s="34" t="s">
        <v>180</v>
      </c>
      <c r="V55" s="34" t="s">
        <v>180</v>
      </c>
      <c r="W55" s="34" t="s">
        <v>180</v>
      </c>
      <c r="X55" s="138"/>
      <c r="Y55" s="34" t="s">
        <v>180</v>
      </c>
      <c r="Z55" s="34" t="s">
        <v>180</v>
      </c>
      <c r="AA55" s="34" t="s">
        <v>180</v>
      </c>
      <c r="AB55" s="34">
        <v>0</v>
      </c>
    </row>
    <row r="56" spans="1:28" ht="42" customHeight="1">
      <c r="A56" s="134" t="s">
        <v>211</v>
      </c>
      <c r="B56" s="34" t="s">
        <v>180</v>
      </c>
      <c r="C56" s="34" t="s">
        <v>180</v>
      </c>
      <c r="D56" s="34" t="s">
        <v>180</v>
      </c>
      <c r="E56" s="34" t="s">
        <v>180</v>
      </c>
      <c r="F56" s="34" t="s">
        <v>180</v>
      </c>
      <c r="G56" s="34" t="s">
        <v>180</v>
      </c>
      <c r="H56" s="34" t="s">
        <v>180</v>
      </c>
      <c r="I56" s="34" t="s">
        <v>180</v>
      </c>
      <c r="J56" s="34" t="s">
        <v>180</v>
      </c>
      <c r="K56" s="34" t="s">
        <v>180</v>
      </c>
      <c r="L56" s="34" t="s">
        <v>180</v>
      </c>
      <c r="M56" s="34" t="s">
        <v>180</v>
      </c>
      <c r="N56" s="34" t="s">
        <v>180</v>
      </c>
      <c r="O56" s="34" t="s">
        <v>180</v>
      </c>
      <c r="P56" s="34">
        <v>0</v>
      </c>
      <c r="Q56" s="34">
        <v>0</v>
      </c>
      <c r="R56" s="34" t="s">
        <v>180</v>
      </c>
      <c r="S56" s="34" t="s">
        <v>180</v>
      </c>
      <c r="T56" s="34" t="s">
        <v>180</v>
      </c>
      <c r="U56" s="34">
        <v>0</v>
      </c>
      <c r="V56" s="34" t="s">
        <v>180</v>
      </c>
      <c r="W56" s="34" t="s">
        <v>180</v>
      </c>
      <c r="X56" s="34" t="s">
        <v>180</v>
      </c>
      <c r="Y56" s="138"/>
      <c r="Z56" s="34" t="s">
        <v>180</v>
      </c>
      <c r="AA56" s="34">
        <v>2</v>
      </c>
      <c r="AB56" s="34" t="s">
        <v>180</v>
      </c>
    </row>
    <row r="57" spans="1:28" ht="42" customHeight="1">
      <c r="A57" s="134" t="s">
        <v>311</v>
      </c>
      <c r="B57" s="34" t="s">
        <v>180</v>
      </c>
      <c r="C57" s="34" t="s">
        <v>180</v>
      </c>
      <c r="D57" s="34" t="s">
        <v>180</v>
      </c>
      <c r="E57" s="34" t="s">
        <v>180</v>
      </c>
      <c r="F57" s="34" t="s">
        <v>180</v>
      </c>
      <c r="G57" s="34" t="s">
        <v>180</v>
      </c>
      <c r="H57" s="34" t="s">
        <v>180</v>
      </c>
      <c r="I57" s="34" t="s">
        <v>180</v>
      </c>
      <c r="J57" s="34" t="s">
        <v>180</v>
      </c>
      <c r="K57" s="34" t="s">
        <v>180</v>
      </c>
      <c r="L57" s="34" t="s">
        <v>180</v>
      </c>
      <c r="M57" s="34" t="s">
        <v>180</v>
      </c>
      <c r="N57" s="34">
        <v>0</v>
      </c>
      <c r="O57" s="34" t="s">
        <v>180</v>
      </c>
      <c r="P57" s="34">
        <v>0</v>
      </c>
      <c r="Q57" s="34">
        <v>2</v>
      </c>
      <c r="R57" s="34" t="s">
        <v>180</v>
      </c>
      <c r="S57" s="34">
        <v>2</v>
      </c>
      <c r="T57" s="34" t="s">
        <v>180</v>
      </c>
      <c r="U57" s="34" t="s">
        <v>180</v>
      </c>
      <c r="V57" s="34" t="s">
        <v>180</v>
      </c>
      <c r="W57" s="34" t="s">
        <v>180</v>
      </c>
      <c r="X57" s="34" t="s">
        <v>180</v>
      </c>
      <c r="Y57" s="34" t="s">
        <v>180</v>
      </c>
      <c r="Z57" s="138"/>
      <c r="AA57" s="34" t="s">
        <v>180</v>
      </c>
      <c r="AB57" s="34" t="s">
        <v>180</v>
      </c>
    </row>
    <row r="58" spans="1:28" ht="42" customHeight="1">
      <c r="A58" s="134" t="s">
        <v>187</v>
      </c>
      <c r="B58" s="34" t="s">
        <v>180</v>
      </c>
      <c r="C58" s="34" t="s">
        <v>180</v>
      </c>
      <c r="D58" s="34" t="s">
        <v>180</v>
      </c>
      <c r="E58" s="34" t="s">
        <v>180</v>
      </c>
      <c r="F58" s="34" t="s">
        <v>180</v>
      </c>
      <c r="G58" s="34" t="s">
        <v>180</v>
      </c>
      <c r="H58" s="34">
        <v>2</v>
      </c>
      <c r="I58" s="34" t="s">
        <v>180</v>
      </c>
      <c r="J58" s="34" t="s">
        <v>180</v>
      </c>
      <c r="K58" s="34" t="s">
        <v>180</v>
      </c>
      <c r="L58" s="34" t="s">
        <v>180</v>
      </c>
      <c r="M58" s="34" t="s">
        <v>180</v>
      </c>
      <c r="N58" s="34" t="s">
        <v>180</v>
      </c>
      <c r="O58" s="34">
        <v>2</v>
      </c>
      <c r="P58" s="34">
        <v>6</v>
      </c>
      <c r="Q58" s="34">
        <v>4</v>
      </c>
      <c r="R58" s="34" t="s">
        <v>180</v>
      </c>
      <c r="S58" s="34">
        <v>2</v>
      </c>
      <c r="T58" s="34">
        <v>2</v>
      </c>
      <c r="U58" s="34">
        <v>0</v>
      </c>
      <c r="V58" s="34">
        <v>4</v>
      </c>
      <c r="W58" s="34">
        <v>2</v>
      </c>
      <c r="X58" s="34" t="s">
        <v>180</v>
      </c>
      <c r="Y58" s="34">
        <v>0</v>
      </c>
      <c r="Z58" s="34" t="s">
        <v>180</v>
      </c>
      <c r="AA58" s="138"/>
      <c r="AB58" s="34">
        <v>4</v>
      </c>
    </row>
    <row r="59" spans="1:28" ht="42" customHeight="1">
      <c r="A59" s="134" t="s">
        <v>169</v>
      </c>
      <c r="B59" s="34">
        <v>4</v>
      </c>
      <c r="C59" s="34">
        <v>2</v>
      </c>
      <c r="D59" s="34" t="s">
        <v>180</v>
      </c>
      <c r="E59" s="34" t="s">
        <v>180</v>
      </c>
      <c r="F59" s="34">
        <v>2</v>
      </c>
      <c r="G59" s="34" t="s">
        <v>180</v>
      </c>
      <c r="H59" s="34">
        <v>4</v>
      </c>
      <c r="I59" s="34">
        <v>2</v>
      </c>
      <c r="J59" s="34">
        <v>0</v>
      </c>
      <c r="K59" s="34" t="s">
        <v>180</v>
      </c>
      <c r="L59" s="34">
        <v>2</v>
      </c>
      <c r="M59" s="34" t="s">
        <v>180</v>
      </c>
      <c r="N59" s="34" t="s">
        <v>180</v>
      </c>
      <c r="O59" s="34">
        <v>8</v>
      </c>
      <c r="P59" s="34">
        <v>2</v>
      </c>
      <c r="Q59" s="34">
        <v>4</v>
      </c>
      <c r="R59" s="34">
        <v>2</v>
      </c>
      <c r="S59" s="34" t="s">
        <v>180</v>
      </c>
      <c r="T59" s="34" t="s">
        <v>180</v>
      </c>
      <c r="U59" s="34" t="s">
        <v>180</v>
      </c>
      <c r="V59" s="34">
        <v>0</v>
      </c>
      <c r="W59" s="34">
        <v>0</v>
      </c>
      <c r="X59" s="34">
        <v>4</v>
      </c>
      <c r="Y59" s="34" t="s">
        <v>180</v>
      </c>
      <c r="Z59" s="34" t="s">
        <v>180</v>
      </c>
      <c r="AA59" s="34">
        <v>0</v>
      </c>
      <c r="AB59" s="138"/>
    </row>
    <row r="60" ht="12.75"/>
    <row r="61" spans="1:28" ht="42" customHeight="1">
      <c r="A61" s="170" t="s">
        <v>173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</row>
    <row r="62" spans="2:28" ht="42" customHeight="1">
      <c r="B62" s="135" t="s">
        <v>108</v>
      </c>
      <c r="C62" s="135" t="s">
        <v>136</v>
      </c>
      <c r="D62" s="135" t="s">
        <v>290</v>
      </c>
      <c r="E62" s="135" t="s">
        <v>207</v>
      </c>
      <c r="F62" s="135" t="s">
        <v>206</v>
      </c>
      <c r="G62" s="135" t="s">
        <v>296</v>
      </c>
      <c r="H62" s="135" t="s">
        <v>103</v>
      </c>
      <c r="I62" s="135" t="s">
        <v>203</v>
      </c>
      <c r="J62" s="135" t="s">
        <v>205</v>
      </c>
      <c r="K62" s="135" t="s">
        <v>308</v>
      </c>
      <c r="L62" s="135" t="s">
        <v>186</v>
      </c>
      <c r="M62" s="135" t="s">
        <v>209</v>
      </c>
      <c r="N62" s="135" t="s">
        <v>312</v>
      </c>
      <c r="O62" s="135" t="s">
        <v>85</v>
      </c>
      <c r="P62" s="135" t="s">
        <v>88</v>
      </c>
      <c r="Q62" s="135" t="s">
        <v>96</v>
      </c>
      <c r="R62" s="135" t="s">
        <v>204</v>
      </c>
      <c r="S62" s="135" t="s">
        <v>95</v>
      </c>
      <c r="T62" s="135" t="s">
        <v>208</v>
      </c>
      <c r="U62" s="135" t="s">
        <v>212</v>
      </c>
      <c r="V62" s="135" t="s">
        <v>112</v>
      </c>
      <c r="W62" s="135" t="s">
        <v>133</v>
      </c>
      <c r="X62" s="135" t="s">
        <v>273</v>
      </c>
      <c r="Y62" s="135" t="s">
        <v>211</v>
      </c>
      <c r="Z62" s="135" t="s">
        <v>311</v>
      </c>
      <c r="AA62" s="135" t="s">
        <v>187</v>
      </c>
      <c r="AB62" s="135" t="s">
        <v>169</v>
      </c>
    </row>
    <row r="63" spans="1:28" ht="42" customHeight="1">
      <c r="A63" s="134" t="s">
        <v>108</v>
      </c>
      <c r="B63" s="138"/>
      <c r="C63" s="36">
        <v>4</v>
      </c>
      <c r="D63" s="34" t="s">
        <v>180</v>
      </c>
      <c r="E63" s="34" t="s">
        <v>180</v>
      </c>
      <c r="F63" s="34" t="s">
        <v>180</v>
      </c>
      <c r="G63" s="36">
        <v>-2</v>
      </c>
      <c r="H63" s="36">
        <v>2</v>
      </c>
      <c r="I63" s="34" t="s">
        <v>180</v>
      </c>
      <c r="J63" s="34" t="s">
        <v>180</v>
      </c>
      <c r="K63" s="34" t="s">
        <v>180</v>
      </c>
      <c r="L63" s="36">
        <v>2</v>
      </c>
      <c r="M63" s="34" t="s">
        <v>180</v>
      </c>
      <c r="N63" s="34" t="s">
        <v>180</v>
      </c>
      <c r="O63" s="36">
        <v>0</v>
      </c>
      <c r="P63" s="36">
        <v>-6</v>
      </c>
      <c r="Q63" s="36">
        <v>-2</v>
      </c>
      <c r="R63" s="34" t="s">
        <v>180</v>
      </c>
      <c r="S63" s="36">
        <v>-2</v>
      </c>
      <c r="T63" s="34" t="s">
        <v>180</v>
      </c>
      <c r="U63" s="34" t="s">
        <v>180</v>
      </c>
      <c r="V63" s="36">
        <v>0</v>
      </c>
      <c r="W63" s="34" t="s">
        <v>180</v>
      </c>
      <c r="X63" s="36">
        <v>2</v>
      </c>
      <c r="Y63" s="34" t="s">
        <v>180</v>
      </c>
      <c r="Z63" s="34" t="s">
        <v>180</v>
      </c>
      <c r="AA63" s="34" t="s">
        <v>180</v>
      </c>
      <c r="AB63" s="36">
        <v>-4</v>
      </c>
    </row>
    <row r="64" spans="1:28" ht="42" customHeight="1">
      <c r="A64" s="134" t="s">
        <v>136</v>
      </c>
      <c r="B64" s="36">
        <v>-4</v>
      </c>
      <c r="C64" s="138"/>
      <c r="D64" s="34" t="s">
        <v>180</v>
      </c>
      <c r="E64" s="36">
        <v>2</v>
      </c>
      <c r="F64" s="34" t="s">
        <v>180</v>
      </c>
      <c r="G64" s="34" t="s">
        <v>180</v>
      </c>
      <c r="H64" s="34" t="s">
        <v>180</v>
      </c>
      <c r="I64" s="34" t="s">
        <v>180</v>
      </c>
      <c r="J64" s="34" t="s">
        <v>180</v>
      </c>
      <c r="K64" s="34" t="s">
        <v>180</v>
      </c>
      <c r="L64" s="34" t="s">
        <v>180</v>
      </c>
      <c r="M64" s="36">
        <v>-2</v>
      </c>
      <c r="N64" s="34" t="s">
        <v>180</v>
      </c>
      <c r="O64" s="36">
        <v>0</v>
      </c>
      <c r="P64" s="36">
        <v>-2</v>
      </c>
      <c r="Q64" s="36">
        <v>-2</v>
      </c>
      <c r="R64" s="34" t="s">
        <v>180</v>
      </c>
      <c r="S64" s="36">
        <v>-2</v>
      </c>
      <c r="T64" s="36">
        <v>-2</v>
      </c>
      <c r="U64" s="34" t="s">
        <v>180</v>
      </c>
      <c r="V64" s="36">
        <v>-2</v>
      </c>
      <c r="W64" s="34" t="s">
        <v>180</v>
      </c>
      <c r="X64" s="36">
        <v>-2</v>
      </c>
      <c r="Y64" s="34" t="s">
        <v>180</v>
      </c>
      <c r="Z64" s="34" t="s">
        <v>180</v>
      </c>
      <c r="AA64" s="34" t="s">
        <v>180</v>
      </c>
      <c r="AB64" s="36">
        <v>0</v>
      </c>
    </row>
    <row r="65" spans="1:28" ht="42" customHeight="1">
      <c r="A65" s="134" t="s">
        <v>290</v>
      </c>
      <c r="B65" s="34" t="s">
        <v>180</v>
      </c>
      <c r="C65" s="34" t="s">
        <v>180</v>
      </c>
      <c r="D65" s="138"/>
      <c r="E65" s="34" t="s">
        <v>180</v>
      </c>
      <c r="F65" s="34" t="s">
        <v>180</v>
      </c>
      <c r="G65" s="34" t="s">
        <v>180</v>
      </c>
      <c r="H65" s="34" t="s">
        <v>180</v>
      </c>
      <c r="I65" s="34" t="s">
        <v>180</v>
      </c>
      <c r="J65" s="34" t="s">
        <v>180</v>
      </c>
      <c r="K65" s="34" t="s">
        <v>180</v>
      </c>
      <c r="L65" s="34" t="s">
        <v>180</v>
      </c>
      <c r="M65" s="34" t="s">
        <v>180</v>
      </c>
      <c r="N65" s="34" t="s">
        <v>180</v>
      </c>
      <c r="O65" s="34" t="s">
        <v>180</v>
      </c>
      <c r="P65" s="36">
        <v>-2</v>
      </c>
      <c r="Q65" s="36">
        <v>-2</v>
      </c>
      <c r="R65" s="36">
        <v>2</v>
      </c>
      <c r="S65" s="36">
        <v>-2</v>
      </c>
      <c r="T65" s="34" t="s">
        <v>180</v>
      </c>
      <c r="U65" s="34" t="s">
        <v>180</v>
      </c>
      <c r="V65" s="34" t="s">
        <v>180</v>
      </c>
      <c r="W65" s="34" t="s">
        <v>180</v>
      </c>
      <c r="X65" s="34" t="s">
        <v>180</v>
      </c>
      <c r="Y65" s="34" t="s">
        <v>180</v>
      </c>
      <c r="Z65" s="34" t="s">
        <v>180</v>
      </c>
      <c r="AA65" s="34" t="s">
        <v>180</v>
      </c>
      <c r="AB65" s="34" t="s">
        <v>180</v>
      </c>
    </row>
    <row r="66" spans="1:28" ht="42" customHeight="1">
      <c r="A66" s="134" t="s">
        <v>207</v>
      </c>
      <c r="B66" s="34" t="s">
        <v>180</v>
      </c>
      <c r="C66" s="36">
        <v>-2</v>
      </c>
      <c r="D66" s="34" t="s">
        <v>180</v>
      </c>
      <c r="E66" s="138"/>
      <c r="F66" s="34" t="s">
        <v>180</v>
      </c>
      <c r="G66" s="34" t="s">
        <v>180</v>
      </c>
      <c r="H66" s="34" t="s">
        <v>180</v>
      </c>
      <c r="I66" s="34" t="s">
        <v>180</v>
      </c>
      <c r="J66" s="34" t="s">
        <v>180</v>
      </c>
      <c r="K66" s="34" t="s">
        <v>180</v>
      </c>
      <c r="L66" s="34" t="s">
        <v>180</v>
      </c>
      <c r="M66" s="36">
        <v>-2</v>
      </c>
      <c r="N66" s="34" t="s">
        <v>180</v>
      </c>
      <c r="O66" s="36">
        <v>2</v>
      </c>
      <c r="P66" s="34" t="s">
        <v>180</v>
      </c>
      <c r="Q66" s="34" t="s">
        <v>180</v>
      </c>
      <c r="R66" s="34" t="s">
        <v>180</v>
      </c>
      <c r="S66" s="34" t="s">
        <v>180</v>
      </c>
      <c r="T66" s="36">
        <v>-2</v>
      </c>
      <c r="U66" s="34" t="s">
        <v>180</v>
      </c>
      <c r="V66" s="34" t="s">
        <v>180</v>
      </c>
      <c r="W66" s="34" t="s">
        <v>180</v>
      </c>
      <c r="X66" s="34" t="s">
        <v>180</v>
      </c>
      <c r="Y66" s="34" t="s">
        <v>180</v>
      </c>
      <c r="Z66" s="34" t="s">
        <v>180</v>
      </c>
      <c r="AA66" s="34" t="s">
        <v>180</v>
      </c>
      <c r="AB66" s="34" t="s">
        <v>180</v>
      </c>
    </row>
    <row r="67" spans="1:28" ht="42" customHeight="1">
      <c r="A67" s="134" t="s">
        <v>206</v>
      </c>
      <c r="B67" s="34" t="s">
        <v>180</v>
      </c>
      <c r="C67" s="34" t="s">
        <v>180</v>
      </c>
      <c r="D67" s="34" t="s">
        <v>180</v>
      </c>
      <c r="E67" s="34" t="s">
        <v>180</v>
      </c>
      <c r="F67" s="138"/>
      <c r="G67" s="34" t="s">
        <v>180</v>
      </c>
      <c r="H67" s="34" t="s">
        <v>180</v>
      </c>
      <c r="I67" s="36">
        <v>2</v>
      </c>
      <c r="J67" s="36">
        <v>0</v>
      </c>
      <c r="K67" s="34" t="s">
        <v>180</v>
      </c>
      <c r="L67" s="34" t="s">
        <v>180</v>
      </c>
      <c r="M67" s="34" t="s">
        <v>180</v>
      </c>
      <c r="N67" s="34" t="s">
        <v>180</v>
      </c>
      <c r="O67" s="34" t="s">
        <v>180</v>
      </c>
      <c r="P67" s="34" t="s">
        <v>180</v>
      </c>
      <c r="Q67" s="34" t="s">
        <v>180</v>
      </c>
      <c r="R67" s="36">
        <v>-2</v>
      </c>
      <c r="S67" s="34" t="s">
        <v>180</v>
      </c>
      <c r="T67" s="34" t="s">
        <v>180</v>
      </c>
      <c r="U67" s="34" t="s">
        <v>180</v>
      </c>
      <c r="V67" s="34" t="s">
        <v>180</v>
      </c>
      <c r="W67" s="34" t="s">
        <v>180</v>
      </c>
      <c r="X67" s="34" t="s">
        <v>180</v>
      </c>
      <c r="Y67" s="34" t="s">
        <v>180</v>
      </c>
      <c r="Z67" s="34" t="s">
        <v>180</v>
      </c>
      <c r="AA67" s="34" t="s">
        <v>180</v>
      </c>
      <c r="AB67" s="36">
        <v>-2</v>
      </c>
    </row>
    <row r="68" spans="1:28" ht="42" customHeight="1">
      <c r="A68" s="134" t="s">
        <v>296</v>
      </c>
      <c r="B68" s="36">
        <v>2</v>
      </c>
      <c r="C68" s="34" t="s">
        <v>180</v>
      </c>
      <c r="D68" s="34" t="s">
        <v>180</v>
      </c>
      <c r="E68" s="34" t="s">
        <v>180</v>
      </c>
      <c r="F68" s="34" t="s">
        <v>180</v>
      </c>
      <c r="G68" s="138"/>
      <c r="H68" s="36">
        <v>-2</v>
      </c>
      <c r="I68" s="34" t="s">
        <v>180</v>
      </c>
      <c r="J68" s="34" t="s">
        <v>180</v>
      </c>
      <c r="K68" s="34" t="s">
        <v>180</v>
      </c>
      <c r="L68" s="34" t="s">
        <v>180</v>
      </c>
      <c r="M68" s="34" t="s">
        <v>180</v>
      </c>
      <c r="N68" s="34" t="s">
        <v>180</v>
      </c>
      <c r="O68" s="36">
        <v>-2</v>
      </c>
      <c r="P68" s="34" t="s">
        <v>180</v>
      </c>
      <c r="Q68" s="34" t="s">
        <v>180</v>
      </c>
      <c r="R68" s="34" t="s">
        <v>180</v>
      </c>
      <c r="S68" s="34" t="s">
        <v>180</v>
      </c>
      <c r="T68" s="34" t="s">
        <v>180</v>
      </c>
      <c r="U68" s="34" t="s">
        <v>180</v>
      </c>
      <c r="V68" s="36">
        <v>0</v>
      </c>
      <c r="W68" s="34" t="s">
        <v>180</v>
      </c>
      <c r="X68" s="34" t="s">
        <v>180</v>
      </c>
      <c r="Y68" s="34" t="s">
        <v>180</v>
      </c>
      <c r="Z68" s="34" t="s">
        <v>180</v>
      </c>
      <c r="AA68" s="34" t="s">
        <v>180</v>
      </c>
      <c r="AB68" s="34" t="s">
        <v>180</v>
      </c>
    </row>
    <row r="69" spans="1:28" ht="42" customHeight="1">
      <c r="A69" s="134" t="s">
        <v>103</v>
      </c>
      <c r="B69" s="36">
        <v>-2</v>
      </c>
      <c r="C69" s="34" t="s">
        <v>180</v>
      </c>
      <c r="D69" s="34" t="s">
        <v>180</v>
      </c>
      <c r="E69" s="34" t="s">
        <v>180</v>
      </c>
      <c r="F69" s="34" t="s">
        <v>180</v>
      </c>
      <c r="G69" s="36">
        <v>2</v>
      </c>
      <c r="H69" s="138"/>
      <c r="I69" s="34" t="s">
        <v>180</v>
      </c>
      <c r="J69" s="34" t="s">
        <v>180</v>
      </c>
      <c r="K69" s="36">
        <v>2</v>
      </c>
      <c r="L69" s="36">
        <v>2</v>
      </c>
      <c r="M69" s="34" t="s">
        <v>180</v>
      </c>
      <c r="N69" s="34" t="s">
        <v>180</v>
      </c>
      <c r="O69" s="36">
        <v>0</v>
      </c>
      <c r="P69" s="36">
        <v>-4</v>
      </c>
      <c r="Q69" s="36">
        <v>-2</v>
      </c>
      <c r="R69" s="34" t="s">
        <v>180</v>
      </c>
      <c r="S69" s="36">
        <v>-4</v>
      </c>
      <c r="T69" s="34" t="s">
        <v>180</v>
      </c>
      <c r="U69" s="34" t="s">
        <v>180</v>
      </c>
      <c r="V69" s="36">
        <v>-6</v>
      </c>
      <c r="W69" s="36">
        <v>2</v>
      </c>
      <c r="X69" s="34" t="s">
        <v>180</v>
      </c>
      <c r="Y69" s="34" t="s">
        <v>180</v>
      </c>
      <c r="Z69" s="34" t="s">
        <v>180</v>
      </c>
      <c r="AA69" s="36">
        <v>-2</v>
      </c>
      <c r="AB69" s="36">
        <v>-4</v>
      </c>
    </row>
    <row r="70" spans="1:28" ht="42" customHeight="1">
      <c r="A70" s="134" t="s">
        <v>203</v>
      </c>
      <c r="B70" s="34" t="s">
        <v>180</v>
      </c>
      <c r="C70" s="34" t="s">
        <v>180</v>
      </c>
      <c r="D70" s="34" t="s">
        <v>180</v>
      </c>
      <c r="E70" s="34" t="s">
        <v>180</v>
      </c>
      <c r="F70" s="36">
        <v>-2</v>
      </c>
      <c r="G70" s="34" t="s">
        <v>180</v>
      </c>
      <c r="H70" s="34" t="s">
        <v>180</v>
      </c>
      <c r="I70" s="138"/>
      <c r="J70" s="36">
        <v>2</v>
      </c>
      <c r="K70" s="34" t="s">
        <v>180</v>
      </c>
      <c r="L70" s="34" t="s">
        <v>180</v>
      </c>
      <c r="M70" s="34" t="s">
        <v>180</v>
      </c>
      <c r="N70" s="34" t="s">
        <v>180</v>
      </c>
      <c r="O70" s="34" t="s">
        <v>180</v>
      </c>
      <c r="P70" s="34" t="s">
        <v>180</v>
      </c>
      <c r="Q70" s="34" t="s">
        <v>180</v>
      </c>
      <c r="R70" s="36">
        <v>-2</v>
      </c>
      <c r="S70" s="34" t="s">
        <v>180</v>
      </c>
      <c r="T70" s="34" t="s">
        <v>180</v>
      </c>
      <c r="U70" s="34" t="s">
        <v>180</v>
      </c>
      <c r="V70" s="34" t="s">
        <v>180</v>
      </c>
      <c r="W70" s="34" t="s">
        <v>180</v>
      </c>
      <c r="X70" s="34" t="s">
        <v>180</v>
      </c>
      <c r="Y70" s="34" t="s">
        <v>180</v>
      </c>
      <c r="Z70" s="34" t="s">
        <v>180</v>
      </c>
      <c r="AA70" s="34" t="s">
        <v>180</v>
      </c>
      <c r="AB70" s="36">
        <v>-2</v>
      </c>
    </row>
    <row r="71" spans="1:28" ht="42" customHeight="1">
      <c r="A71" s="134" t="s">
        <v>205</v>
      </c>
      <c r="B71" s="34" t="s">
        <v>180</v>
      </c>
      <c r="C71" s="34" t="s">
        <v>180</v>
      </c>
      <c r="D71" s="34" t="s">
        <v>180</v>
      </c>
      <c r="E71" s="34" t="s">
        <v>180</v>
      </c>
      <c r="F71" s="36">
        <v>0</v>
      </c>
      <c r="G71" s="34" t="s">
        <v>180</v>
      </c>
      <c r="H71" s="34" t="s">
        <v>180</v>
      </c>
      <c r="I71" s="36">
        <v>-2</v>
      </c>
      <c r="J71" s="138"/>
      <c r="K71" s="34" t="s">
        <v>180</v>
      </c>
      <c r="L71" s="34" t="s">
        <v>180</v>
      </c>
      <c r="M71" s="34" t="s">
        <v>180</v>
      </c>
      <c r="N71" s="34" t="s">
        <v>180</v>
      </c>
      <c r="O71" s="34" t="s">
        <v>180</v>
      </c>
      <c r="P71" s="34" t="s">
        <v>180</v>
      </c>
      <c r="Q71" s="34" t="s">
        <v>180</v>
      </c>
      <c r="R71" s="36">
        <v>-2</v>
      </c>
      <c r="S71" s="34" t="s">
        <v>180</v>
      </c>
      <c r="T71" s="34" t="s">
        <v>180</v>
      </c>
      <c r="U71" s="34" t="s">
        <v>180</v>
      </c>
      <c r="V71" s="34" t="s">
        <v>180</v>
      </c>
      <c r="W71" s="34" t="s">
        <v>180</v>
      </c>
      <c r="X71" s="34" t="s">
        <v>180</v>
      </c>
      <c r="Y71" s="34" t="s">
        <v>180</v>
      </c>
      <c r="Z71" s="34" t="s">
        <v>180</v>
      </c>
      <c r="AA71" s="34" t="s">
        <v>180</v>
      </c>
      <c r="AB71" s="36">
        <v>2</v>
      </c>
    </row>
    <row r="72" spans="1:28" ht="42" customHeight="1">
      <c r="A72" s="134" t="s">
        <v>308</v>
      </c>
      <c r="B72" s="34" t="s">
        <v>180</v>
      </c>
      <c r="C72" s="34" t="s">
        <v>180</v>
      </c>
      <c r="D72" s="34" t="s">
        <v>180</v>
      </c>
      <c r="E72" s="34" t="s">
        <v>180</v>
      </c>
      <c r="F72" s="34" t="s">
        <v>180</v>
      </c>
      <c r="G72" s="34" t="s">
        <v>180</v>
      </c>
      <c r="H72" s="36">
        <v>-2</v>
      </c>
      <c r="I72" s="34" t="s">
        <v>180</v>
      </c>
      <c r="J72" s="34" t="s">
        <v>180</v>
      </c>
      <c r="K72" s="138"/>
      <c r="L72" s="34" t="s">
        <v>180</v>
      </c>
      <c r="M72" s="34" t="s">
        <v>180</v>
      </c>
      <c r="N72" s="34" t="s">
        <v>180</v>
      </c>
      <c r="O72" s="36">
        <v>-2</v>
      </c>
      <c r="P72" s="34" t="s">
        <v>180</v>
      </c>
      <c r="Q72" s="34" t="s">
        <v>180</v>
      </c>
      <c r="R72" s="34" t="s">
        <v>180</v>
      </c>
      <c r="S72" s="34" t="s">
        <v>180</v>
      </c>
      <c r="T72" s="34" t="s">
        <v>180</v>
      </c>
      <c r="U72" s="34" t="s">
        <v>180</v>
      </c>
      <c r="V72" s="36">
        <v>-2</v>
      </c>
      <c r="W72" s="36">
        <v>-2</v>
      </c>
      <c r="X72" s="34" t="s">
        <v>180</v>
      </c>
      <c r="Y72" s="34" t="s">
        <v>180</v>
      </c>
      <c r="Z72" s="34" t="s">
        <v>180</v>
      </c>
      <c r="AA72" s="34" t="s">
        <v>180</v>
      </c>
      <c r="AB72" s="34" t="s">
        <v>180</v>
      </c>
    </row>
    <row r="73" spans="1:28" ht="42" customHeight="1">
      <c r="A73" s="134" t="s">
        <v>186</v>
      </c>
      <c r="B73" s="36">
        <v>-2</v>
      </c>
      <c r="C73" s="34" t="s">
        <v>180</v>
      </c>
      <c r="D73" s="34" t="s">
        <v>180</v>
      </c>
      <c r="E73" s="34" t="s">
        <v>180</v>
      </c>
      <c r="F73" s="34" t="s">
        <v>180</v>
      </c>
      <c r="G73" s="34" t="s">
        <v>180</v>
      </c>
      <c r="H73" s="36">
        <v>-2</v>
      </c>
      <c r="I73" s="34" t="s">
        <v>180</v>
      </c>
      <c r="J73" s="34" t="s">
        <v>180</v>
      </c>
      <c r="K73" s="34" t="s">
        <v>180</v>
      </c>
      <c r="L73" s="138"/>
      <c r="M73" s="34" t="s">
        <v>180</v>
      </c>
      <c r="N73" s="34" t="s">
        <v>180</v>
      </c>
      <c r="O73" s="34" t="s">
        <v>180</v>
      </c>
      <c r="P73" s="36">
        <v>-2</v>
      </c>
      <c r="Q73" s="34" t="s">
        <v>180</v>
      </c>
      <c r="R73" s="34" t="s">
        <v>180</v>
      </c>
      <c r="S73" s="34" t="s">
        <v>180</v>
      </c>
      <c r="T73" s="34" t="s">
        <v>180</v>
      </c>
      <c r="U73" s="34" t="s">
        <v>180</v>
      </c>
      <c r="V73" s="34" t="s">
        <v>180</v>
      </c>
      <c r="W73" s="34" t="s">
        <v>180</v>
      </c>
      <c r="X73" s="34" t="s">
        <v>180</v>
      </c>
      <c r="Y73" s="34" t="s">
        <v>180</v>
      </c>
      <c r="Z73" s="34" t="s">
        <v>180</v>
      </c>
      <c r="AA73" s="34" t="s">
        <v>180</v>
      </c>
      <c r="AB73" s="36">
        <v>-2</v>
      </c>
    </row>
    <row r="74" spans="1:28" ht="42" customHeight="1">
      <c r="A74" s="134" t="s">
        <v>209</v>
      </c>
      <c r="B74" s="34" t="s">
        <v>180</v>
      </c>
      <c r="C74" s="36">
        <v>2</v>
      </c>
      <c r="D74" s="34" t="s">
        <v>180</v>
      </c>
      <c r="E74" s="36">
        <v>2</v>
      </c>
      <c r="F74" s="34" t="s">
        <v>180</v>
      </c>
      <c r="G74" s="34" t="s">
        <v>180</v>
      </c>
      <c r="H74" s="34" t="s">
        <v>180</v>
      </c>
      <c r="I74" s="34" t="s">
        <v>180</v>
      </c>
      <c r="J74" s="34" t="s">
        <v>180</v>
      </c>
      <c r="K74" s="34" t="s">
        <v>180</v>
      </c>
      <c r="L74" s="34" t="s">
        <v>180</v>
      </c>
      <c r="M74" s="138"/>
      <c r="N74" s="34" t="s">
        <v>180</v>
      </c>
      <c r="O74" s="36">
        <v>-2</v>
      </c>
      <c r="P74" s="34" t="s">
        <v>180</v>
      </c>
      <c r="Q74" s="34" t="s">
        <v>180</v>
      </c>
      <c r="R74" s="34" t="s">
        <v>180</v>
      </c>
      <c r="S74" s="34" t="s">
        <v>180</v>
      </c>
      <c r="T74" s="36">
        <v>-2</v>
      </c>
      <c r="U74" s="34" t="s">
        <v>180</v>
      </c>
      <c r="V74" s="34" t="s">
        <v>180</v>
      </c>
      <c r="W74" s="34" t="s">
        <v>180</v>
      </c>
      <c r="X74" s="34" t="s">
        <v>180</v>
      </c>
      <c r="Y74" s="34" t="s">
        <v>180</v>
      </c>
      <c r="Z74" s="34" t="s">
        <v>180</v>
      </c>
      <c r="AA74" s="34" t="s">
        <v>180</v>
      </c>
      <c r="AB74" s="34" t="s">
        <v>180</v>
      </c>
    </row>
    <row r="75" spans="1:28" ht="42" customHeight="1">
      <c r="A75" s="134" t="s">
        <v>312</v>
      </c>
      <c r="B75" s="34" t="s">
        <v>180</v>
      </c>
      <c r="C75" s="34" t="s">
        <v>180</v>
      </c>
      <c r="D75" s="34" t="s">
        <v>180</v>
      </c>
      <c r="E75" s="34" t="s">
        <v>180</v>
      </c>
      <c r="F75" s="34" t="s">
        <v>180</v>
      </c>
      <c r="G75" s="34" t="s">
        <v>180</v>
      </c>
      <c r="H75" s="34" t="s">
        <v>180</v>
      </c>
      <c r="I75" s="34" t="s">
        <v>180</v>
      </c>
      <c r="J75" s="34" t="s">
        <v>180</v>
      </c>
      <c r="K75" s="34" t="s">
        <v>180</v>
      </c>
      <c r="L75" s="34" t="s">
        <v>180</v>
      </c>
      <c r="M75" s="34" t="s">
        <v>180</v>
      </c>
      <c r="N75" s="138"/>
      <c r="O75" s="34" t="s">
        <v>180</v>
      </c>
      <c r="P75" s="36">
        <v>-2</v>
      </c>
      <c r="Q75" s="36">
        <v>0</v>
      </c>
      <c r="R75" s="34" t="s">
        <v>180</v>
      </c>
      <c r="S75" s="36">
        <v>-2</v>
      </c>
      <c r="T75" s="34" t="s">
        <v>180</v>
      </c>
      <c r="U75" s="34" t="s">
        <v>180</v>
      </c>
      <c r="V75" s="34" t="s">
        <v>180</v>
      </c>
      <c r="W75" s="34" t="s">
        <v>180</v>
      </c>
      <c r="X75" s="34" t="s">
        <v>180</v>
      </c>
      <c r="Y75" s="34" t="s">
        <v>180</v>
      </c>
      <c r="Z75" s="36">
        <v>2</v>
      </c>
      <c r="AA75" s="34" t="s">
        <v>180</v>
      </c>
      <c r="AB75" s="34" t="s">
        <v>180</v>
      </c>
    </row>
    <row r="76" spans="1:28" ht="42" customHeight="1">
      <c r="A76" s="134" t="s">
        <v>85</v>
      </c>
      <c r="B76" s="36">
        <v>0</v>
      </c>
      <c r="C76" s="36">
        <v>0</v>
      </c>
      <c r="D76" s="34" t="s">
        <v>180</v>
      </c>
      <c r="E76" s="36">
        <v>-2</v>
      </c>
      <c r="F76" s="34" t="s">
        <v>180</v>
      </c>
      <c r="G76" s="36">
        <v>2</v>
      </c>
      <c r="H76" s="36">
        <v>0</v>
      </c>
      <c r="I76" s="34" t="s">
        <v>180</v>
      </c>
      <c r="J76" s="34" t="s">
        <v>180</v>
      </c>
      <c r="K76" s="36">
        <v>2</v>
      </c>
      <c r="L76" s="34" t="s">
        <v>180</v>
      </c>
      <c r="M76" s="36">
        <v>2</v>
      </c>
      <c r="N76" s="34" t="s">
        <v>180</v>
      </c>
      <c r="O76" s="138"/>
      <c r="P76" s="36">
        <v>-2</v>
      </c>
      <c r="Q76" s="36">
        <v>-2</v>
      </c>
      <c r="R76" s="34" t="s">
        <v>180</v>
      </c>
      <c r="S76" s="36">
        <v>2</v>
      </c>
      <c r="T76" s="36">
        <v>2</v>
      </c>
      <c r="U76" s="36">
        <v>2</v>
      </c>
      <c r="V76" s="36">
        <v>8</v>
      </c>
      <c r="W76" s="36">
        <v>8</v>
      </c>
      <c r="X76" s="36">
        <v>4</v>
      </c>
      <c r="Y76" s="34" t="s">
        <v>180</v>
      </c>
      <c r="Z76" s="34" t="s">
        <v>180</v>
      </c>
      <c r="AA76" s="36">
        <v>2</v>
      </c>
      <c r="AB76" s="36">
        <v>-6</v>
      </c>
    </row>
    <row r="77" spans="1:28" ht="42" customHeight="1">
      <c r="A77" s="134" t="s">
        <v>88</v>
      </c>
      <c r="B77" s="36">
        <v>6</v>
      </c>
      <c r="C77" s="36">
        <v>2</v>
      </c>
      <c r="D77" s="36">
        <v>2</v>
      </c>
      <c r="E77" s="34" t="s">
        <v>180</v>
      </c>
      <c r="F77" s="34" t="s">
        <v>180</v>
      </c>
      <c r="G77" s="34" t="s">
        <v>180</v>
      </c>
      <c r="H77" s="36">
        <v>4</v>
      </c>
      <c r="I77" s="34" t="s">
        <v>180</v>
      </c>
      <c r="J77" s="34" t="s">
        <v>180</v>
      </c>
      <c r="K77" s="34" t="s">
        <v>180</v>
      </c>
      <c r="L77" s="36">
        <v>2</v>
      </c>
      <c r="M77" s="34" t="s">
        <v>180</v>
      </c>
      <c r="N77" s="36">
        <v>2</v>
      </c>
      <c r="O77" s="36">
        <v>2</v>
      </c>
      <c r="P77" s="138"/>
      <c r="Q77" s="35">
        <v>12</v>
      </c>
      <c r="R77" s="36">
        <v>4</v>
      </c>
      <c r="S77" s="36">
        <v>4</v>
      </c>
      <c r="T77" s="34" t="s">
        <v>180</v>
      </c>
      <c r="U77" s="36">
        <v>2</v>
      </c>
      <c r="V77" s="36">
        <v>-4</v>
      </c>
      <c r="W77" s="36">
        <v>4</v>
      </c>
      <c r="X77" s="34" t="s">
        <v>180</v>
      </c>
      <c r="Y77" s="36">
        <v>2</v>
      </c>
      <c r="Z77" s="36">
        <v>2</v>
      </c>
      <c r="AA77" s="36">
        <v>-6</v>
      </c>
      <c r="AB77" s="36">
        <v>2</v>
      </c>
    </row>
    <row r="78" spans="1:28" ht="42" customHeight="1">
      <c r="A78" s="134" t="s">
        <v>96</v>
      </c>
      <c r="B78" s="36">
        <v>2</v>
      </c>
      <c r="C78" s="36">
        <v>2</v>
      </c>
      <c r="D78" s="36">
        <v>2</v>
      </c>
      <c r="E78" s="34" t="s">
        <v>180</v>
      </c>
      <c r="F78" s="34" t="s">
        <v>180</v>
      </c>
      <c r="G78" s="34" t="s">
        <v>180</v>
      </c>
      <c r="H78" s="36">
        <v>2</v>
      </c>
      <c r="I78" s="34" t="s">
        <v>180</v>
      </c>
      <c r="J78" s="34" t="s">
        <v>180</v>
      </c>
      <c r="K78" s="34" t="s">
        <v>180</v>
      </c>
      <c r="L78" s="34" t="s">
        <v>180</v>
      </c>
      <c r="M78" s="34" t="s">
        <v>180</v>
      </c>
      <c r="N78" s="36">
        <v>0</v>
      </c>
      <c r="O78" s="36">
        <v>2</v>
      </c>
      <c r="P78" s="36">
        <v>-12</v>
      </c>
      <c r="Q78" s="138"/>
      <c r="R78" s="36">
        <v>2</v>
      </c>
      <c r="S78" s="36">
        <v>0</v>
      </c>
      <c r="T78" s="34" t="s">
        <v>180</v>
      </c>
      <c r="U78" s="36">
        <v>-2</v>
      </c>
      <c r="V78" s="36">
        <v>-8</v>
      </c>
      <c r="W78" s="36">
        <v>0</v>
      </c>
      <c r="X78" s="36">
        <v>0</v>
      </c>
      <c r="Y78" s="36">
        <v>2</v>
      </c>
      <c r="Z78" s="36">
        <v>-2</v>
      </c>
      <c r="AA78" s="36">
        <v>-2</v>
      </c>
      <c r="AB78" s="36">
        <v>-2</v>
      </c>
    </row>
    <row r="79" spans="1:28" ht="42" customHeight="1">
      <c r="A79" s="134" t="s">
        <v>204</v>
      </c>
      <c r="B79" s="34" t="s">
        <v>180</v>
      </c>
      <c r="C79" s="34" t="s">
        <v>180</v>
      </c>
      <c r="D79" s="36">
        <v>-2</v>
      </c>
      <c r="E79" s="34" t="s">
        <v>180</v>
      </c>
      <c r="F79" s="36">
        <v>2</v>
      </c>
      <c r="G79" s="34" t="s">
        <v>180</v>
      </c>
      <c r="H79" s="34" t="s">
        <v>180</v>
      </c>
      <c r="I79" s="36">
        <v>2</v>
      </c>
      <c r="J79" s="36">
        <v>2</v>
      </c>
      <c r="K79" s="34" t="s">
        <v>180</v>
      </c>
      <c r="L79" s="34" t="s">
        <v>180</v>
      </c>
      <c r="M79" s="34" t="s">
        <v>180</v>
      </c>
      <c r="N79" s="34" t="s">
        <v>180</v>
      </c>
      <c r="O79" s="34" t="s">
        <v>180</v>
      </c>
      <c r="P79" s="36">
        <v>-4</v>
      </c>
      <c r="Q79" s="36">
        <v>-2</v>
      </c>
      <c r="R79" s="138"/>
      <c r="S79" s="36">
        <v>-2</v>
      </c>
      <c r="T79" s="34" t="s">
        <v>180</v>
      </c>
      <c r="U79" s="34" t="s">
        <v>180</v>
      </c>
      <c r="V79" s="34" t="s">
        <v>180</v>
      </c>
      <c r="W79" s="34" t="s">
        <v>180</v>
      </c>
      <c r="X79" s="34" t="s">
        <v>180</v>
      </c>
      <c r="Y79" s="34" t="s">
        <v>180</v>
      </c>
      <c r="Z79" s="34" t="s">
        <v>180</v>
      </c>
      <c r="AA79" s="34" t="s">
        <v>180</v>
      </c>
      <c r="AB79" s="36">
        <v>-2</v>
      </c>
    </row>
    <row r="80" spans="1:28" ht="42" customHeight="1">
      <c r="A80" s="134" t="s">
        <v>95</v>
      </c>
      <c r="B80" s="36">
        <v>2</v>
      </c>
      <c r="C80" s="36">
        <v>2</v>
      </c>
      <c r="D80" s="36">
        <v>2</v>
      </c>
      <c r="E80" s="34" t="s">
        <v>180</v>
      </c>
      <c r="F80" s="34" t="s">
        <v>180</v>
      </c>
      <c r="G80" s="34" t="s">
        <v>180</v>
      </c>
      <c r="H80" s="36">
        <v>4</v>
      </c>
      <c r="I80" s="34" t="s">
        <v>180</v>
      </c>
      <c r="J80" s="34" t="s">
        <v>180</v>
      </c>
      <c r="K80" s="34" t="s">
        <v>180</v>
      </c>
      <c r="L80" s="34" t="s">
        <v>180</v>
      </c>
      <c r="M80" s="34" t="s">
        <v>180</v>
      </c>
      <c r="N80" s="36">
        <v>2</v>
      </c>
      <c r="O80" s="36">
        <v>-2</v>
      </c>
      <c r="P80" s="36">
        <v>-4</v>
      </c>
      <c r="Q80" s="36">
        <v>0</v>
      </c>
      <c r="R80" s="36">
        <v>2</v>
      </c>
      <c r="S80" s="138"/>
      <c r="T80" s="34" t="s">
        <v>180</v>
      </c>
      <c r="U80" s="34" t="s">
        <v>180</v>
      </c>
      <c r="V80" s="36">
        <v>2</v>
      </c>
      <c r="W80" s="36">
        <v>2</v>
      </c>
      <c r="X80" s="34" t="s">
        <v>180</v>
      </c>
      <c r="Y80" s="34" t="s">
        <v>180</v>
      </c>
      <c r="Z80" s="36">
        <v>-2</v>
      </c>
      <c r="AA80" s="36">
        <v>-2</v>
      </c>
      <c r="AB80" s="34" t="s">
        <v>180</v>
      </c>
    </row>
    <row r="81" spans="1:28" ht="42" customHeight="1">
      <c r="A81" s="134" t="s">
        <v>208</v>
      </c>
      <c r="B81" s="34" t="s">
        <v>180</v>
      </c>
      <c r="C81" s="36">
        <v>2</v>
      </c>
      <c r="D81" s="34" t="s">
        <v>180</v>
      </c>
      <c r="E81" s="36">
        <v>2</v>
      </c>
      <c r="F81" s="34" t="s">
        <v>180</v>
      </c>
      <c r="G81" s="34" t="s">
        <v>180</v>
      </c>
      <c r="H81" s="34" t="s">
        <v>180</v>
      </c>
      <c r="I81" s="34" t="s">
        <v>180</v>
      </c>
      <c r="J81" s="34" t="s">
        <v>180</v>
      </c>
      <c r="K81" s="34" t="s">
        <v>180</v>
      </c>
      <c r="L81" s="34" t="s">
        <v>180</v>
      </c>
      <c r="M81" s="36">
        <v>2</v>
      </c>
      <c r="N81" s="34" t="s">
        <v>180</v>
      </c>
      <c r="O81" s="36">
        <v>-2</v>
      </c>
      <c r="P81" s="34" t="s">
        <v>180</v>
      </c>
      <c r="Q81" s="34" t="s">
        <v>180</v>
      </c>
      <c r="R81" s="34" t="s">
        <v>180</v>
      </c>
      <c r="S81" s="34" t="s">
        <v>180</v>
      </c>
      <c r="T81" s="138"/>
      <c r="U81" s="34" t="s">
        <v>180</v>
      </c>
      <c r="V81" s="34" t="s">
        <v>180</v>
      </c>
      <c r="W81" s="34" t="s">
        <v>180</v>
      </c>
      <c r="X81" s="34" t="s">
        <v>180</v>
      </c>
      <c r="Y81" s="34" t="s">
        <v>180</v>
      </c>
      <c r="Z81" s="34" t="s">
        <v>180</v>
      </c>
      <c r="AA81" s="36">
        <v>-2</v>
      </c>
      <c r="AB81" s="34" t="s">
        <v>180</v>
      </c>
    </row>
    <row r="82" spans="1:28" ht="42" customHeight="1">
      <c r="A82" s="134" t="s">
        <v>212</v>
      </c>
      <c r="B82" s="34" t="s">
        <v>180</v>
      </c>
      <c r="C82" s="34" t="s">
        <v>180</v>
      </c>
      <c r="D82" s="34" t="s">
        <v>180</v>
      </c>
      <c r="E82" s="34" t="s">
        <v>180</v>
      </c>
      <c r="F82" s="34" t="s">
        <v>180</v>
      </c>
      <c r="G82" s="34" t="s">
        <v>180</v>
      </c>
      <c r="H82" s="34" t="s">
        <v>180</v>
      </c>
      <c r="I82" s="34" t="s">
        <v>180</v>
      </c>
      <c r="J82" s="34" t="s">
        <v>180</v>
      </c>
      <c r="K82" s="34" t="s">
        <v>180</v>
      </c>
      <c r="L82" s="34" t="s">
        <v>180</v>
      </c>
      <c r="M82" s="34" t="s">
        <v>180</v>
      </c>
      <c r="N82" s="34" t="s">
        <v>180</v>
      </c>
      <c r="O82" s="36">
        <v>-2</v>
      </c>
      <c r="P82" s="36">
        <v>-2</v>
      </c>
      <c r="Q82" s="36">
        <v>2</v>
      </c>
      <c r="R82" s="34" t="s">
        <v>180</v>
      </c>
      <c r="S82" s="34" t="s">
        <v>180</v>
      </c>
      <c r="T82" s="34" t="s">
        <v>180</v>
      </c>
      <c r="U82" s="138"/>
      <c r="V82" s="34" t="s">
        <v>180</v>
      </c>
      <c r="W82" s="34" t="s">
        <v>180</v>
      </c>
      <c r="X82" s="34" t="s">
        <v>180</v>
      </c>
      <c r="Y82" s="36">
        <v>2</v>
      </c>
      <c r="Z82" s="34" t="s">
        <v>180</v>
      </c>
      <c r="AA82" s="36">
        <v>2</v>
      </c>
      <c r="AB82" s="34" t="s">
        <v>180</v>
      </c>
    </row>
    <row r="83" spans="1:28" ht="42" customHeight="1">
      <c r="A83" s="134" t="s">
        <v>112</v>
      </c>
      <c r="B83" s="36">
        <v>0</v>
      </c>
      <c r="C83" s="36">
        <v>2</v>
      </c>
      <c r="D83" s="34" t="s">
        <v>180</v>
      </c>
      <c r="E83" s="34" t="s">
        <v>180</v>
      </c>
      <c r="F83" s="34" t="s">
        <v>180</v>
      </c>
      <c r="G83" s="36">
        <v>0</v>
      </c>
      <c r="H83" s="36">
        <v>6</v>
      </c>
      <c r="I83" s="34" t="s">
        <v>180</v>
      </c>
      <c r="J83" s="34" t="s">
        <v>180</v>
      </c>
      <c r="K83" s="36">
        <v>2</v>
      </c>
      <c r="L83" s="34" t="s">
        <v>180</v>
      </c>
      <c r="M83" s="34" t="s">
        <v>180</v>
      </c>
      <c r="N83" s="34" t="s">
        <v>180</v>
      </c>
      <c r="O83" s="36">
        <v>-8</v>
      </c>
      <c r="P83" s="36">
        <v>4</v>
      </c>
      <c r="Q83" s="36">
        <v>8</v>
      </c>
      <c r="R83" s="34" t="s">
        <v>180</v>
      </c>
      <c r="S83" s="36">
        <v>-2</v>
      </c>
      <c r="T83" s="34" t="s">
        <v>180</v>
      </c>
      <c r="U83" s="34" t="s">
        <v>180</v>
      </c>
      <c r="V83" s="138"/>
      <c r="W83" s="36">
        <v>-2</v>
      </c>
      <c r="X83" s="34" t="s">
        <v>180</v>
      </c>
      <c r="Y83" s="34" t="s">
        <v>180</v>
      </c>
      <c r="Z83" s="34" t="s">
        <v>180</v>
      </c>
      <c r="AA83" s="36">
        <v>-4</v>
      </c>
      <c r="AB83" s="36">
        <v>4</v>
      </c>
    </row>
    <row r="84" spans="1:28" ht="42" customHeight="1">
      <c r="A84" s="134" t="s">
        <v>133</v>
      </c>
      <c r="B84" s="34" t="s">
        <v>180</v>
      </c>
      <c r="C84" s="34" t="s">
        <v>180</v>
      </c>
      <c r="D84" s="34" t="s">
        <v>180</v>
      </c>
      <c r="E84" s="34" t="s">
        <v>180</v>
      </c>
      <c r="F84" s="34" t="s">
        <v>180</v>
      </c>
      <c r="G84" s="34" t="s">
        <v>180</v>
      </c>
      <c r="H84" s="36">
        <v>-2</v>
      </c>
      <c r="I84" s="34" t="s">
        <v>180</v>
      </c>
      <c r="J84" s="34" t="s">
        <v>180</v>
      </c>
      <c r="K84" s="36">
        <v>2</v>
      </c>
      <c r="L84" s="34" t="s">
        <v>180</v>
      </c>
      <c r="M84" s="34" t="s">
        <v>180</v>
      </c>
      <c r="N84" s="34" t="s">
        <v>180</v>
      </c>
      <c r="O84" s="36">
        <v>-8</v>
      </c>
      <c r="P84" s="36">
        <v>-4</v>
      </c>
      <c r="Q84" s="36">
        <v>0</v>
      </c>
      <c r="R84" s="34" t="s">
        <v>180</v>
      </c>
      <c r="S84" s="36">
        <v>-2</v>
      </c>
      <c r="T84" s="34" t="s">
        <v>180</v>
      </c>
      <c r="U84" s="34" t="s">
        <v>180</v>
      </c>
      <c r="V84" s="36">
        <v>2</v>
      </c>
      <c r="W84" s="138"/>
      <c r="X84" s="34" t="s">
        <v>180</v>
      </c>
      <c r="Y84" s="34" t="s">
        <v>180</v>
      </c>
      <c r="Z84" s="34" t="s">
        <v>180</v>
      </c>
      <c r="AA84" s="36">
        <v>-2</v>
      </c>
      <c r="AB84" s="36">
        <v>2</v>
      </c>
    </row>
    <row r="85" spans="1:28" ht="42" customHeight="1">
      <c r="A85" s="134" t="s">
        <v>273</v>
      </c>
      <c r="B85" s="36">
        <v>-2</v>
      </c>
      <c r="C85" s="36">
        <v>2</v>
      </c>
      <c r="D85" s="34" t="s">
        <v>180</v>
      </c>
      <c r="E85" s="34" t="s">
        <v>180</v>
      </c>
      <c r="F85" s="34" t="s">
        <v>180</v>
      </c>
      <c r="G85" s="34" t="s">
        <v>180</v>
      </c>
      <c r="H85" s="34" t="s">
        <v>180</v>
      </c>
      <c r="I85" s="34" t="s">
        <v>180</v>
      </c>
      <c r="J85" s="34" t="s">
        <v>180</v>
      </c>
      <c r="K85" s="34" t="s">
        <v>180</v>
      </c>
      <c r="L85" s="34" t="s">
        <v>180</v>
      </c>
      <c r="M85" s="34" t="s">
        <v>180</v>
      </c>
      <c r="N85" s="34" t="s">
        <v>180</v>
      </c>
      <c r="O85" s="36">
        <v>-4</v>
      </c>
      <c r="P85" s="34" t="s">
        <v>180</v>
      </c>
      <c r="Q85" s="36">
        <v>0</v>
      </c>
      <c r="R85" s="34" t="s">
        <v>180</v>
      </c>
      <c r="S85" s="34" t="s">
        <v>180</v>
      </c>
      <c r="T85" s="34" t="s">
        <v>180</v>
      </c>
      <c r="U85" s="34" t="s">
        <v>180</v>
      </c>
      <c r="V85" s="34" t="s">
        <v>180</v>
      </c>
      <c r="W85" s="34" t="s">
        <v>180</v>
      </c>
      <c r="X85" s="138"/>
      <c r="Y85" s="34" t="s">
        <v>180</v>
      </c>
      <c r="Z85" s="34" t="s">
        <v>180</v>
      </c>
      <c r="AA85" s="34" t="s">
        <v>180</v>
      </c>
      <c r="AB85" s="36">
        <v>-4</v>
      </c>
    </row>
    <row r="86" spans="1:28" ht="42" customHeight="1">
      <c r="A86" s="134" t="s">
        <v>211</v>
      </c>
      <c r="B86" s="34" t="s">
        <v>180</v>
      </c>
      <c r="C86" s="34" t="s">
        <v>180</v>
      </c>
      <c r="D86" s="34" t="s">
        <v>180</v>
      </c>
      <c r="E86" s="34" t="s">
        <v>180</v>
      </c>
      <c r="F86" s="34" t="s">
        <v>180</v>
      </c>
      <c r="G86" s="34" t="s">
        <v>180</v>
      </c>
      <c r="H86" s="34" t="s">
        <v>180</v>
      </c>
      <c r="I86" s="34" t="s">
        <v>180</v>
      </c>
      <c r="J86" s="34" t="s">
        <v>180</v>
      </c>
      <c r="K86" s="34" t="s">
        <v>180</v>
      </c>
      <c r="L86" s="34" t="s">
        <v>180</v>
      </c>
      <c r="M86" s="34" t="s">
        <v>180</v>
      </c>
      <c r="N86" s="34" t="s">
        <v>180</v>
      </c>
      <c r="O86" s="34" t="s">
        <v>180</v>
      </c>
      <c r="P86" s="36">
        <v>-2</v>
      </c>
      <c r="Q86" s="36">
        <v>-2</v>
      </c>
      <c r="R86" s="34" t="s">
        <v>180</v>
      </c>
      <c r="S86" s="34" t="s">
        <v>180</v>
      </c>
      <c r="T86" s="34" t="s">
        <v>180</v>
      </c>
      <c r="U86" s="36">
        <v>-2</v>
      </c>
      <c r="V86" s="34" t="s">
        <v>180</v>
      </c>
      <c r="W86" s="34" t="s">
        <v>180</v>
      </c>
      <c r="X86" s="34" t="s">
        <v>180</v>
      </c>
      <c r="Y86" s="138"/>
      <c r="Z86" s="34" t="s">
        <v>180</v>
      </c>
      <c r="AA86" s="36">
        <v>2</v>
      </c>
      <c r="AB86" s="34" t="s">
        <v>180</v>
      </c>
    </row>
    <row r="87" spans="1:28" ht="42" customHeight="1">
      <c r="A87" s="134" t="s">
        <v>311</v>
      </c>
      <c r="B87" s="34" t="s">
        <v>180</v>
      </c>
      <c r="C87" s="34" t="s">
        <v>180</v>
      </c>
      <c r="D87" s="34" t="s">
        <v>180</v>
      </c>
      <c r="E87" s="34" t="s">
        <v>180</v>
      </c>
      <c r="F87" s="34" t="s">
        <v>180</v>
      </c>
      <c r="G87" s="34" t="s">
        <v>180</v>
      </c>
      <c r="H87" s="34" t="s">
        <v>180</v>
      </c>
      <c r="I87" s="34" t="s">
        <v>180</v>
      </c>
      <c r="J87" s="34" t="s">
        <v>180</v>
      </c>
      <c r="K87" s="34" t="s">
        <v>180</v>
      </c>
      <c r="L87" s="34" t="s">
        <v>180</v>
      </c>
      <c r="M87" s="34" t="s">
        <v>180</v>
      </c>
      <c r="N87" s="36">
        <v>-2</v>
      </c>
      <c r="O87" s="34" t="s">
        <v>180</v>
      </c>
      <c r="P87" s="36">
        <v>-2</v>
      </c>
      <c r="Q87" s="36">
        <v>2</v>
      </c>
      <c r="R87" s="34" t="s">
        <v>180</v>
      </c>
      <c r="S87" s="36">
        <v>2</v>
      </c>
      <c r="T87" s="34" t="s">
        <v>180</v>
      </c>
      <c r="U87" s="34" t="s">
        <v>180</v>
      </c>
      <c r="V87" s="34" t="s">
        <v>180</v>
      </c>
      <c r="W87" s="34" t="s">
        <v>180</v>
      </c>
      <c r="X87" s="34" t="s">
        <v>180</v>
      </c>
      <c r="Y87" s="34" t="s">
        <v>180</v>
      </c>
      <c r="Z87" s="138"/>
      <c r="AA87" s="34" t="s">
        <v>180</v>
      </c>
      <c r="AB87" s="34" t="s">
        <v>180</v>
      </c>
    </row>
    <row r="88" spans="1:28" ht="42" customHeight="1">
      <c r="A88" s="134" t="s">
        <v>187</v>
      </c>
      <c r="B88" s="34" t="s">
        <v>180</v>
      </c>
      <c r="C88" s="34" t="s">
        <v>180</v>
      </c>
      <c r="D88" s="34" t="s">
        <v>180</v>
      </c>
      <c r="E88" s="34" t="s">
        <v>180</v>
      </c>
      <c r="F88" s="34" t="s">
        <v>180</v>
      </c>
      <c r="G88" s="34" t="s">
        <v>180</v>
      </c>
      <c r="H88" s="36">
        <v>2</v>
      </c>
      <c r="I88" s="34" t="s">
        <v>180</v>
      </c>
      <c r="J88" s="34" t="s">
        <v>180</v>
      </c>
      <c r="K88" s="34" t="s">
        <v>180</v>
      </c>
      <c r="L88" s="34" t="s">
        <v>180</v>
      </c>
      <c r="M88" s="34" t="s">
        <v>180</v>
      </c>
      <c r="N88" s="34" t="s">
        <v>180</v>
      </c>
      <c r="O88" s="36">
        <v>-2</v>
      </c>
      <c r="P88" s="36">
        <v>6</v>
      </c>
      <c r="Q88" s="36">
        <v>2</v>
      </c>
      <c r="R88" s="34" t="s">
        <v>180</v>
      </c>
      <c r="S88" s="36">
        <v>2</v>
      </c>
      <c r="T88" s="36">
        <v>2</v>
      </c>
      <c r="U88" s="36">
        <v>-2</v>
      </c>
      <c r="V88" s="36">
        <v>4</v>
      </c>
      <c r="W88" s="36">
        <v>2</v>
      </c>
      <c r="X88" s="34" t="s">
        <v>180</v>
      </c>
      <c r="Y88" s="36">
        <v>-2</v>
      </c>
      <c r="Z88" s="34" t="s">
        <v>180</v>
      </c>
      <c r="AA88" s="138"/>
      <c r="AB88" s="36">
        <v>4</v>
      </c>
    </row>
    <row r="89" spans="1:28" ht="42" customHeight="1">
      <c r="A89" s="134" t="s">
        <v>169</v>
      </c>
      <c r="B89" s="36">
        <v>4</v>
      </c>
      <c r="C89" s="36">
        <v>0</v>
      </c>
      <c r="D89" s="34" t="s">
        <v>180</v>
      </c>
      <c r="E89" s="34" t="s">
        <v>180</v>
      </c>
      <c r="F89" s="36">
        <v>2</v>
      </c>
      <c r="G89" s="34" t="s">
        <v>180</v>
      </c>
      <c r="H89" s="36">
        <v>4</v>
      </c>
      <c r="I89" s="36">
        <v>2</v>
      </c>
      <c r="J89" s="36">
        <v>-2</v>
      </c>
      <c r="K89" s="34" t="s">
        <v>180</v>
      </c>
      <c r="L89" s="36">
        <v>2</v>
      </c>
      <c r="M89" s="34" t="s">
        <v>180</v>
      </c>
      <c r="N89" s="34" t="s">
        <v>180</v>
      </c>
      <c r="O89" s="36">
        <v>6</v>
      </c>
      <c r="P89" s="36">
        <v>-2</v>
      </c>
      <c r="Q89" s="36">
        <v>2</v>
      </c>
      <c r="R89" s="36">
        <v>2</v>
      </c>
      <c r="S89" s="34" t="s">
        <v>180</v>
      </c>
      <c r="T89" s="34" t="s">
        <v>180</v>
      </c>
      <c r="U89" s="34" t="s">
        <v>180</v>
      </c>
      <c r="V89" s="36">
        <v>-4</v>
      </c>
      <c r="W89" s="36">
        <v>-2</v>
      </c>
      <c r="X89" s="36">
        <v>4</v>
      </c>
      <c r="Y89" s="34" t="s">
        <v>180</v>
      </c>
      <c r="Z89" s="34" t="s">
        <v>180</v>
      </c>
      <c r="AA89" s="36">
        <v>-4</v>
      </c>
      <c r="AB89" s="138"/>
    </row>
    <row r="90" ht="12.75"/>
    <row r="91" spans="1:28" ht="42" customHeight="1">
      <c r="A91" s="170" t="s">
        <v>171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</row>
    <row r="92" spans="2:28" ht="42" customHeight="1">
      <c r="B92" s="135" t="s">
        <v>108</v>
      </c>
      <c r="C92" s="135" t="s">
        <v>136</v>
      </c>
      <c r="D92" s="135" t="s">
        <v>290</v>
      </c>
      <c r="E92" s="135" t="s">
        <v>207</v>
      </c>
      <c r="F92" s="135" t="s">
        <v>206</v>
      </c>
      <c r="G92" s="135" t="s">
        <v>296</v>
      </c>
      <c r="H92" s="135" t="s">
        <v>103</v>
      </c>
      <c r="I92" s="135" t="s">
        <v>203</v>
      </c>
      <c r="J92" s="135" t="s">
        <v>205</v>
      </c>
      <c r="K92" s="135" t="s">
        <v>308</v>
      </c>
      <c r="L92" s="135" t="s">
        <v>186</v>
      </c>
      <c r="M92" s="135" t="s">
        <v>209</v>
      </c>
      <c r="N92" s="135" t="s">
        <v>312</v>
      </c>
      <c r="O92" s="135" t="s">
        <v>85</v>
      </c>
      <c r="P92" s="135" t="s">
        <v>88</v>
      </c>
      <c r="Q92" s="135" t="s">
        <v>96</v>
      </c>
      <c r="R92" s="135" t="s">
        <v>204</v>
      </c>
      <c r="S92" s="135" t="s">
        <v>95</v>
      </c>
      <c r="T92" s="135" t="s">
        <v>208</v>
      </c>
      <c r="U92" s="135" t="s">
        <v>212</v>
      </c>
      <c r="V92" s="135" t="s">
        <v>112</v>
      </c>
      <c r="W92" s="135" t="s">
        <v>133</v>
      </c>
      <c r="X92" s="135" t="s">
        <v>273</v>
      </c>
      <c r="Y92" s="135" t="s">
        <v>211</v>
      </c>
      <c r="Z92" s="135" t="s">
        <v>311</v>
      </c>
      <c r="AA92" s="135" t="s">
        <v>187</v>
      </c>
      <c r="AB92" s="135" t="s">
        <v>169</v>
      </c>
    </row>
    <row r="93" spans="1:28" ht="42" customHeight="1">
      <c r="A93" s="134" t="s">
        <v>108</v>
      </c>
      <c r="B93" s="138"/>
      <c r="C93" s="34">
        <v>198</v>
      </c>
      <c r="D93" s="34" t="s">
        <v>180</v>
      </c>
      <c r="E93" s="34" t="s">
        <v>180</v>
      </c>
      <c r="F93" s="34" t="s">
        <v>180</v>
      </c>
      <c r="G93" s="34">
        <v>23</v>
      </c>
      <c r="H93" s="34">
        <v>228</v>
      </c>
      <c r="I93" s="34" t="s">
        <v>180</v>
      </c>
      <c r="J93" s="34" t="s">
        <v>180</v>
      </c>
      <c r="K93" s="34" t="s">
        <v>180</v>
      </c>
      <c r="L93" s="34">
        <v>192</v>
      </c>
      <c r="M93" s="34" t="s">
        <v>180</v>
      </c>
      <c r="N93" s="34" t="s">
        <v>180</v>
      </c>
      <c r="O93" s="34">
        <v>53</v>
      </c>
      <c r="P93" s="34">
        <v>289</v>
      </c>
      <c r="Q93" s="34">
        <v>0</v>
      </c>
      <c r="R93" s="34" t="s">
        <v>180</v>
      </c>
      <c r="S93" s="34">
        <v>32</v>
      </c>
      <c r="T93" s="34" t="s">
        <v>180</v>
      </c>
      <c r="U93" s="34" t="s">
        <v>180</v>
      </c>
      <c r="V93" s="34">
        <v>176</v>
      </c>
      <c r="W93" s="34" t="s">
        <v>180</v>
      </c>
      <c r="X93" s="34">
        <v>80</v>
      </c>
      <c r="Y93" s="34" t="s">
        <v>180</v>
      </c>
      <c r="Z93" s="34" t="s">
        <v>180</v>
      </c>
      <c r="AA93" s="34" t="s">
        <v>180</v>
      </c>
      <c r="AB93" s="34">
        <v>151</v>
      </c>
    </row>
    <row r="94" spans="1:28" ht="42" customHeight="1">
      <c r="A94" s="134" t="s">
        <v>136</v>
      </c>
      <c r="B94" s="34">
        <v>36</v>
      </c>
      <c r="C94" s="138"/>
      <c r="D94" s="34" t="s">
        <v>180</v>
      </c>
      <c r="E94" s="34">
        <v>90</v>
      </c>
      <c r="F94" s="34" t="s">
        <v>180</v>
      </c>
      <c r="G94" s="34" t="s">
        <v>180</v>
      </c>
      <c r="H94" s="34" t="s">
        <v>180</v>
      </c>
      <c r="I94" s="34" t="s">
        <v>180</v>
      </c>
      <c r="J94" s="34" t="s">
        <v>180</v>
      </c>
      <c r="K94" s="34" t="s">
        <v>180</v>
      </c>
      <c r="L94" s="34" t="s">
        <v>180</v>
      </c>
      <c r="M94" s="34">
        <v>14</v>
      </c>
      <c r="N94" s="34" t="s">
        <v>180</v>
      </c>
      <c r="O94" s="34">
        <v>75</v>
      </c>
      <c r="P94" s="34">
        <v>45</v>
      </c>
      <c r="Q94" s="34">
        <v>55</v>
      </c>
      <c r="R94" s="34" t="s">
        <v>180</v>
      </c>
      <c r="S94" s="34">
        <v>31</v>
      </c>
      <c r="T94" s="34">
        <v>56</v>
      </c>
      <c r="U94" s="34" t="s">
        <v>180</v>
      </c>
      <c r="V94" s="34">
        <v>30</v>
      </c>
      <c r="W94" s="34" t="s">
        <v>180</v>
      </c>
      <c r="X94" s="34">
        <v>0</v>
      </c>
      <c r="Y94" s="34" t="s">
        <v>180</v>
      </c>
      <c r="Z94" s="34" t="s">
        <v>180</v>
      </c>
      <c r="AA94" s="34" t="s">
        <v>180</v>
      </c>
      <c r="AB94" s="34">
        <v>146</v>
      </c>
    </row>
    <row r="95" spans="1:28" ht="42" customHeight="1">
      <c r="A95" s="134" t="s">
        <v>290</v>
      </c>
      <c r="B95" s="34" t="s">
        <v>180</v>
      </c>
      <c r="C95" s="34" t="s">
        <v>180</v>
      </c>
      <c r="D95" s="138"/>
      <c r="E95" s="34" t="s">
        <v>180</v>
      </c>
      <c r="F95" s="34" t="s">
        <v>180</v>
      </c>
      <c r="G95" s="34" t="s">
        <v>180</v>
      </c>
      <c r="H95" s="34" t="s">
        <v>180</v>
      </c>
      <c r="I95" s="34" t="s">
        <v>180</v>
      </c>
      <c r="J95" s="34" t="s">
        <v>180</v>
      </c>
      <c r="K95" s="34" t="s">
        <v>180</v>
      </c>
      <c r="L95" s="34" t="s">
        <v>180</v>
      </c>
      <c r="M95" s="34" t="s">
        <v>180</v>
      </c>
      <c r="N95" s="34" t="s">
        <v>180</v>
      </c>
      <c r="O95" s="34" t="s">
        <v>180</v>
      </c>
      <c r="P95" s="34">
        <v>36</v>
      </c>
      <c r="Q95" s="34">
        <v>0</v>
      </c>
      <c r="R95" s="34">
        <v>72</v>
      </c>
      <c r="S95" s="34">
        <v>20</v>
      </c>
      <c r="T95" s="34" t="s">
        <v>180</v>
      </c>
      <c r="U95" s="34" t="s">
        <v>180</v>
      </c>
      <c r="V95" s="34" t="s">
        <v>180</v>
      </c>
      <c r="W95" s="34" t="s">
        <v>180</v>
      </c>
      <c r="X95" s="34" t="s">
        <v>180</v>
      </c>
      <c r="Y95" s="34" t="s">
        <v>180</v>
      </c>
      <c r="Z95" s="34" t="s">
        <v>180</v>
      </c>
      <c r="AA95" s="34" t="s">
        <v>180</v>
      </c>
      <c r="AB95" s="34" t="s">
        <v>180</v>
      </c>
    </row>
    <row r="96" spans="1:28" ht="42" customHeight="1">
      <c r="A96" s="134" t="s">
        <v>207</v>
      </c>
      <c r="B96" s="34" t="s">
        <v>180</v>
      </c>
      <c r="C96" s="34">
        <v>50</v>
      </c>
      <c r="D96" s="34" t="s">
        <v>180</v>
      </c>
      <c r="E96" s="138"/>
      <c r="F96" s="34" t="s">
        <v>180</v>
      </c>
      <c r="G96" s="34" t="s">
        <v>180</v>
      </c>
      <c r="H96" s="34" t="s">
        <v>180</v>
      </c>
      <c r="I96" s="34" t="s">
        <v>180</v>
      </c>
      <c r="J96" s="34" t="s">
        <v>180</v>
      </c>
      <c r="K96" s="34" t="s">
        <v>180</v>
      </c>
      <c r="L96" s="34" t="s">
        <v>180</v>
      </c>
      <c r="M96" s="34">
        <v>0</v>
      </c>
      <c r="N96" s="34" t="s">
        <v>180</v>
      </c>
      <c r="O96" s="34">
        <v>127</v>
      </c>
      <c r="P96" s="34" t="s">
        <v>180</v>
      </c>
      <c r="Q96" s="34" t="s">
        <v>180</v>
      </c>
      <c r="R96" s="34" t="s">
        <v>180</v>
      </c>
      <c r="S96" s="34" t="s">
        <v>180</v>
      </c>
      <c r="T96" s="34">
        <v>29</v>
      </c>
      <c r="U96" s="34" t="s">
        <v>180</v>
      </c>
      <c r="V96" s="34" t="s">
        <v>180</v>
      </c>
      <c r="W96" s="34" t="s">
        <v>180</v>
      </c>
      <c r="X96" s="34" t="s">
        <v>180</v>
      </c>
      <c r="Y96" s="34" t="s">
        <v>180</v>
      </c>
      <c r="Z96" s="34" t="s">
        <v>180</v>
      </c>
      <c r="AA96" s="34" t="s">
        <v>180</v>
      </c>
      <c r="AB96" s="34" t="s">
        <v>180</v>
      </c>
    </row>
    <row r="97" spans="1:28" ht="42" customHeight="1">
      <c r="A97" s="134" t="s">
        <v>206</v>
      </c>
      <c r="B97" s="34" t="s">
        <v>180</v>
      </c>
      <c r="C97" s="34" t="s">
        <v>180</v>
      </c>
      <c r="D97" s="34" t="s">
        <v>180</v>
      </c>
      <c r="E97" s="34" t="s">
        <v>180</v>
      </c>
      <c r="F97" s="138"/>
      <c r="G97" s="34" t="s">
        <v>180</v>
      </c>
      <c r="H97" s="34" t="s">
        <v>180</v>
      </c>
      <c r="I97" s="34">
        <v>25</v>
      </c>
      <c r="J97" s="34">
        <v>0</v>
      </c>
      <c r="K97" s="34" t="s">
        <v>180</v>
      </c>
      <c r="L97" s="34" t="s">
        <v>180</v>
      </c>
      <c r="M97" s="34" t="s">
        <v>180</v>
      </c>
      <c r="N97" s="34" t="s">
        <v>180</v>
      </c>
      <c r="O97" s="34" t="s">
        <v>180</v>
      </c>
      <c r="P97" s="34" t="s">
        <v>180</v>
      </c>
      <c r="Q97" s="34" t="s">
        <v>180</v>
      </c>
      <c r="R97" s="34">
        <v>0</v>
      </c>
      <c r="S97" s="34" t="s">
        <v>180</v>
      </c>
      <c r="T97" s="34" t="s">
        <v>180</v>
      </c>
      <c r="U97" s="34" t="s">
        <v>180</v>
      </c>
      <c r="V97" s="34" t="s">
        <v>180</v>
      </c>
      <c r="W97" s="34" t="s">
        <v>180</v>
      </c>
      <c r="X97" s="34" t="s">
        <v>180</v>
      </c>
      <c r="Y97" s="34" t="s">
        <v>180</v>
      </c>
      <c r="Z97" s="34" t="s">
        <v>180</v>
      </c>
      <c r="AA97" s="34" t="s">
        <v>180</v>
      </c>
      <c r="AB97" s="34">
        <v>33</v>
      </c>
    </row>
    <row r="98" spans="1:28" ht="42" customHeight="1">
      <c r="A98" s="134" t="s">
        <v>296</v>
      </c>
      <c r="B98" s="34">
        <v>120</v>
      </c>
      <c r="C98" s="34" t="s">
        <v>180</v>
      </c>
      <c r="D98" s="34" t="s">
        <v>180</v>
      </c>
      <c r="E98" s="34" t="s">
        <v>180</v>
      </c>
      <c r="F98" s="34" t="s">
        <v>180</v>
      </c>
      <c r="G98" s="138"/>
      <c r="H98" s="34">
        <v>0</v>
      </c>
      <c r="I98" s="34" t="s">
        <v>180</v>
      </c>
      <c r="J98" s="34" t="s">
        <v>180</v>
      </c>
      <c r="K98" s="34" t="s">
        <v>180</v>
      </c>
      <c r="L98" s="34" t="s">
        <v>180</v>
      </c>
      <c r="M98" s="34" t="s">
        <v>180</v>
      </c>
      <c r="N98" s="34" t="s">
        <v>180</v>
      </c>
      <c r="O98" s="34">
        <v>105</v>
      </c>
      <c r="P98" s="34" t="s">
        <v>180</v>
      </c>
      <c r="Q98" s="34" t="s">
        <v>180</v>
      </c>
      <c r="R98" s="34" t="s">
        <v>180</v>
      </c>
      <c r="S98" s="34" t="s">
        <v>180</v>
      </c>
      <c r="T98" s="34" t="s">
        <v>180</v>
      </c>
      <c r="U98" s="34" t="s">
        <v>180</v>
      </c>
      <c r="V98" s="34">
        <v>0</v>
      </c>
      <c r="W98" s="34" t="s">
        <v>180</v>
      </c>
      <c r="X98" s="34" t="s">
        <v>180</v>
      </c>
      <c r="Y98" s="34" t="s">
        <v>180</v>
      </c>
      <c r="Z98" s="34" t="s">
        <v>180</v>
      </c>
      <c r="AA98" s="34" t="s">
        <v>180</v>
      </c>
      <c r="AB98" s="34" t="s">
        <v>180</v>
      </c>
    </row>
    <row r="99" spans="1:28" ht="42" customHeight="1">
      <c r="A99" s="134" t="s">
        <v>103</v>
      </c>
      <c r="B99" s="34">
        <v>206</v>
      </c>
      <c r="C99" s="34" t="s">
        <v>180</v>
      </c>
      <c r="D99" s="34" t="s">
        <v>180</v>
      </c>
      <c r="E99" s="34" t="s">
        <v>180</v>
      </c>
      <c r="F99" s="34" t="s">
        <v>180</v>
      </c>
      <c r="G99" s="34">
        <v>115</v>
      </c>
      <c r="H99" s="138"/>
      <c r="I99" s="34" t="s">
        <v>180</v>
      </c>
      <c r="J99" s="34" t="s">
        <v>180</v>
      </c>
      <c r="K99" s="34">
        <v>32</v>
      </c>
      <c r="L99" s="34">
        <v>67</v>
      </c>
      <c r="M99" s="34" t="s">
        <v>180</v>
      </c>
      <c r="N99" s="34" t="s">
        <v>180</v>
      </c>
      <c r="O99" s="34">
        <v>209</v>
      </c>
      <c r="P99" s="34">
        <v>200</v>
      </c>
      <c r="Q99" s="34">
        <v>230</v>
      </c>
      <c r="R99" s="34" t="s">
        <v>180</v>
      </c>
      <c r="S99" s="34">
        <v>24</v>
      </c>
      <c r="T99" s="34" t="s">
        <v>180</v>
      </c>
      <c r="U99" s="34" t="s">
        <v>180</v>
      </c>
      <c r="V99" s="34">
        <v>112</v>
      </c>
      <c r="W99" s="34">
        <v>232</v>
      </c>
      <c r="X99" s="34" t="s">
        <v>180</v>
      </c>
      <c r="Y99" s="34" t="s">
        <v>180</v>
      </c>
      <c r="Z99" s="34" t="s">
        <v>180</v>
      </c>
      <c r="AA99" s="34">
        <v>0</v>
      </c>
      <c r="AB99" s="34">
        <v>89</v>
      </c>
    </row>
    <row r="100" spans="1:28" ht="42" customHeight="1">
      <c r="A100" s="134" t="s">
        <v>203</v>
      </c>
      <c r="B100" s="34" t="s">
        <v>180</v>
      </c>
      <c r="C100" s="34" t="s">
        <v>180</v>
      </c>
      <c r="D100" s="34" t="s">
        <v>180</v>
      </c>
      <c r="E100" s="34" t="s">
        <v>180</v>
      </c>
      <c r="F100" s="34">
        <v>12</v>
      </c>
      <c r="G100" s="34" t="s">
        <v>180</v>
      </c>
      <c r="H100" s="34" t="s">
        <v>180</v>
      </c>
      <c r="I100" s="138"/>
      <c r="J100" s="34">
        <v>20</v>
      </c>
      <c r="K100" s="34" t="s">
        <v>180</v>
      </c>
      <c r="L100" s="34" t="s">
        <v>180</v>
      </c>
      <c r="M100" s="34" t="s">
        <v>180</v>
      </c>
      <c r="N100" s="34" t="s">
        <v>180</v>
      </c>
      <c r="O100" s="34" t="s">
        <v>180</v>
      </c>
      <c r="P100" s="34" t="s">
        <v>180</v>
      </c>
      <c r="Q100" s="34" t="s">
        <v>180</v>
      </c>
      <c r="R100" s="34">
        <v>26</v>
      </c>
      <c r="S100" s="34" t="s">
        <v>180</v>
      </c>
      <c r="T100" s="34" t="s">
        <v>180</v>
      </c>
      <c r="U100" s="34" t="s">
        <v>180</v>
      </c>
      <c r="V100" s="34" t="s">
        <v>180</v>
      </c>
      <c r="W100" s="34" t="s">
        <v>180</v>
      </c>
      <c r="X100" s="34" t="s">
        <v>180</v>
      </c>
      <c r="Y100" s="34" t="s">
        <v>180</v>
      </c>
      <c r="Z100" s="34" t="s">
        <v>180</v>
      </c>
      <c r="AA100" s="34" t="s">
        <v>180</v>
      </c>
      <c r="AB100" s="34">
        <v>0</v>
      </c>
    </row>
    <row r="101" spans="1:28" ht="42" customHeight="1">
      <c r="A101" s="134" t="s">
        <v>205</v>
      </c>
      <c r="B101" s="34" t="s">
        <v>180</v>
      </c>
      <c r="C101" s="34" t="s">
        <v>180</v>
      </c>
      <c r="D101" s="34" t="s">
        <v>180</v>
      </c>
      <c r="E101" s="34" t="s">
        <v>180</v>
      </c>
      <c r="F101" s="34">
        <v>0</v>
      </c>
      <c r="G101" s="34" t="s">
        <v>180</v>
      </c>
      <c r="H101" s="34" t="s">
        <v>180</v>
      </c>
      <c r="I101" s="34">
        <v>0</v>
      </c>
      <c r="J101" s="138"/>
      <c r="K101" s="34" t="s">
        <v>180</v>
      </c>
      <c r="L101" s="34" t="s">
        <v>180</v>
      </c>
      <c r="M101" s="34" t="s">
        <v>180</v>
      </c>
      <c r="N101" s="34" t="s">
        <v>180</v>
      </c>
      <c r="O101" s="34" t="s">
        <v>180</v>
      </c>
      <c r="P101" s="34" t="s">
        <v>180</v>
      </c>
      <c r="Q101" s="34" t="s">
        <v>180</v>
      </c>
      <c r="R101" s="34">
        <v>31</v>
      </c>
      <c r="S101" s="34" t="s">
        <v>180</v>
      </c>
      <c r="T101" s="34" t="s">
        <v>180</v>
      </c>
      <c r="U101" s="34" t="s">
        <v>180</v>
      </c>
      <c r="V101" s="34" t="s">
        <v>180</v>
      </c>
      <c r="W101" s="34" t="s">
        <v>180</v>
      </c>
      <c r="X101" s="34" t="s">
        <v>180</v>
      </c>
      <c r="Y101" s="34" t="s">
        <v>180</v>
      </c>
      <c r="Z101" s="34" t="s">
        <v>180</v>
      </c>
      <c r="AA101" s="34" t="s">
        <v>180</v>
      </c>
      <c r="AB101" s="34">
        <v>91</v>
      </c>
    </row>
    <row r="102" spans="1:28" ht="42" customHeight="1">
      <c r="A102" s="134" t="s">
        <v>308</v>
      </c>
      <c r="B102" s="34" t="s">
        <v>180</v>
      </c>
      <c r="C102" s="34" t="s">
        <v>180</v>
      </c>
      <c r="D102" s="34" t="s">
        <v>180</v>
      </c>
      <c r="E102" s="34" t="s">
        <v>180</v>
      </c>
      <c r="F102" s="34" t="s">
        <v>180</v>
      </c>
      <c r="G102" s="34" t="s">
        <v>180</v>
      </c>
      <c r="H102" s="34">
        <v>0</v>
      </c>
      <c r="I102" s="34" t="s">
        <v>180</v>
      </c>
      <c r="J102" s="34" t="s">
        <v>180</v>
      </c>
      <c r="K102" s="138"/>
      <c r="L102" s="34" t="s">
        <v>180</v>
      </c>
      <c r="M102" s="34" t="s">
        <v>180</v>
      </c>
      <c r="N102" s="34" t="s">
        <v>180</v>
      </c>
      <c r="O102" s="34">
        <v>106</v>
      </c>
      <c r="P102" s="34" t="s">
        <v>180</v>
      </c>
      <c r="Q102" s="34" t="s">
        <v>180</v>
      </c>
      <c r="R102" s="34" t="s">
        <v>180</v>
      </c>
      <c r="S102" s="34" t="s">
        <v>180</v>
      </c>
      <c r="T102" s="34" t="s">
        <v>180</v>
      </c>
      <c r="U102" s="34" t="s">
        <v>180</v>
      </c>
      <c r="V102" s="34">
        <v>90</v>
      </c>
      <c r="W102" s="34">
        <v>38</v>
      </c>
      <c r="X102" s="34" t="s">
        <v>180</v>
      </c>
      <c r="Y102" s="34" t="s">
        <v>180</v>
      </c>
      <c r="Z102" s="34" t="s">
        <v>180</v>
      </c>
      <c r="AA102" s="34" t="s">
        <v>180</v>
      </c>
      <c r="AB102" s="34" t="s">
        <v>180</v>
      </c>
    </row>
    <row r="103" spans="1:28" ht="42" customHeight="1">
      <c r="A103" s="134" t="s">
        <v>186</v>
      </c>
      <c r="B103" s="34">
        <v>76</v>
      </c>
      <c r="C103" s="34" t="s">
        <v>180</v>
      </c>
      <c r="D103" s="34" t="s">
        <v>180</v>
      </c>
      <c r="E103" s="34" t="s">
        <v>180</v>
      </c>
      <c r="F103" s="34" t="s">
        <v>180</v>
      </c>
      <c r="G103" s="34" t="s">
        <v>180</v>
      </c>
      <c r="H103" s="34">
        <v>0</v>
      </c>
      <c r="I103" s="34" t="s">
        <v>180</v>
      </c>
      <c r="J103" s="34" t="s">
        <v>180</v>
      </c>
      <c r="K103" s="34" t="s">
        <v>180</v>
      </c>
      <c r="L103" s="138"/>
      <c r="M103" s="34" t="s">
        <v>180</v>
      </c>
      <c r="N103" s="34" t="s">
        <v>180</v>
      </c>
      <c r="O103" s="34" t="s">
        <v>180</v>
      </c>
      <c r="P103" s="34">
        <v>40</v>
      </c>
      <c r="Q103" s="34" t="s">
        <v>180</v>
      </c>
      <c r="R103" s="34" t="s">
        <v>180</v>
      </c>
      <c r="S103" s="34" t="s">
        <v>180</v>
      </c>
      <c r="T103" s="34" t="s">
        <v>180</v>
      </c>
      <c r="U103" s="34" t="s">
        <v>180</v>
      </c>
      <c r="V103" s="34" t="s">
        <v>180</v>
      </c>
      <c r="W103" s="34" t="s">
        <v>180</v>
      </c>
      <c r="X103" s="34" t="s">
        <v>180</v>
      </c>
      <c r="Y103" s="34" t="s">
        <v>180</v>
      </c>
      <c r="Z103" s="34" t="s">
        <v>180</v>
      </c>
      <c r="AA103" s="34" t="s">
        <v>180</v>
      </c>
      <c r="AB103" s="34">
        <v>39</v>
      </c>
    </row>
    <row r="104" spans="1:28" ht="42" customHeight="1">
      <c r="A104" s="134" t="s">
        <v>209</v>
      </c>
      <c r="B104" s="34" t="s">
        <v>180</v>
      </c>
      <c r="C104" s="34">
        <v>73</v>
      </c>
      <c r="D104" s="34" t="s">
        <v>180</v>
      </c>
      <c r="E104" s="34">
        <v>12</v>
      </c>
      <c r="F104" s="34" t="s">
        <v>180</v>
      </c>
      <c r="G104" s="34" t="s">
        <v>180</v>
      </c>
      <c r="H104" s="34" t="s">
        <v>180</v>
      </c>
      <c r="I104" s="34" t="s">
        <v>180</v>
      </c>
      <c r="J104" s="34" t="s">
        <v>180</v>
      </c>
      <c r="K104" s="34" t="s">
        <v>180</v>
      </c>
      <c r="L104" s="34" t="s">
        <v>180</v>
      </c>
      <c r="M104" s="138"/>
      <c r="N104" s="34" t="s">
        <v>180</v>
      </c>
      <c r="O104" s="34">
        <v>39</v>
      </c>
      <c r="P104" s="34" t="s">
        <v>180</v>
      </c>
      <c r="Q104" s="34" t="s">
        <v>180</v>
      </c>
      <c r="R104" s="34" t="s">
        <v>180</v>
      </c>
      <c r="S104" s="34" t="s">
        <v>180</v>
      </c>
      <c r="T104" s="34">
        <v>0</v>
      </c>
      <c r="U104" s="34" t="s">
        <v>180</v>
      </c>
      <c r="V104" s="34" t="s">
        <v>180</v>
      </c>
      <c r="W104" s="34" t="s">
        <v>180</v>
      </c>
      <c r="X104" s="34" t="s">
        <v>180</v>
      </c>
      <c r="Y104" s="34" t="s">
        <v>180</v>
      </c>
      <c r="Z104" s="34" t="s">
        <v>180</v>
      </c>
      <c r="AA104" s="34" t="s">
        <v>180</v>
      </c>
      <c r="AB104" s="34" t="s">
        <v>180</v>
      </c>
    </row>
    <row r="105" spans="1:28" ht="42" customHeight="1">
      <c r="A105" s="134" t="s">
        <v>312</v>
      </c>
      <c r="B105" s="34" t="s">
        <v>180</v>
      </c>
      <c r="C105" s="34" t="s">
        <v>180</v>
      </c>
      <c r="D105" s="34" t="s">
        <v>180</v>
      </c>
      <c r="E105" s="34" t="s">
        <v>180</v>
      </c>
      <c r="F105" s="34" t="s">
        <v>180</v>
      </c>
      <c r="G105" s="34" t="s">
        <v>180</v>
      </c>
      <c r="H105" s="34" t="s">
        <v>180</v>
      </c>
      <c r="I105" s="34" t="s">
        <v>180</v>
      </c>
      <c r="J105" s="34" t="s">
        <v>180</v>
      </c>
      <c r="K105" s="34" t="s">
        <v>180</v>
      </c>
      <c r="L105" s="34" t="s">
        <v>180</v>
      </c>
      <c r="M105" s="34" t="s">
        <v>180</v>
      </c>
      <c r="N105" s="138"/>
      <c r="O105" s="34" t="s">
        <v>180</v>
      </c>
      <c r="P105" s="34">
        <v>73</v>
      </c>
      <c r="Q105" s="34">
        <v>90</v>
      </c>
      <c r="R105" s="34" t="s">
        <v>180</v>
      </c>
      <c r="S105" s="34">
        <v>85</v>
      </c>
      <c r="T105" s="34" t="s">
        <v>180</v>
      </c>
      <c r="U105" s="34" t="s">
        <v>180</v>
      </c>
      <c r="V105" s="34" t="s">
        <v>180</v>
      </c>
      <c r="W105" s="34" t="s">
        <v>180</v>
      </c>
      <c r="X105" s="34" t="s">
        <v>180</v>
      </c>
      <c r="Y105" s="34" t="s">
        <v>180</v>
      </c>
      <c r="Z105" s="34">
        <v>49</v>
      </c>
      <c r="AA105" s="34" t="s">
        <v>180</v>
      </c>
      <c r="AB105" s="34" t="s">
        <v>180</v>
      </c>
    </row>
    <row r="106" spans="1:28" ht="42" customHeight="1">
      <c r="A106" s="134" t="s">
        <v>85</v>
      </c>
      <c r="B106" s="34">
        <v>284</v>
      </c>
      <c r="C106" s="34">
        <v>237</v>
      </c>
      <c r="D106" s="34" t="s">
        <v>180</v>
      </c>
      <c r="E106" s="34">
        <v>37</v>
      </c>
      <c r="F106" s="34" t="s">
        <v>180</v>
      </c>
      <c r="G106" s="34">
        <v>153</v>
      </c>
      <c r="H106" s="34">
        <v>282</v>
      </c>
      <c r="I106" s="34" t="s">
        <v>180</v>
      </c>
      <c r="J106" s="34" t="s">
        <v>180</v>
      </c>
      <c r="K106" s="34">
        <v>255</v>
      </c>
      <c r="L106" s="34" t="s">
        <v>180</v>
      </c>
      <c r="M106" s="34">
        <v>77</v>
      </c>
      <c r="N106" s="34" t="s">
        <v>180</v>
      </c>
      <c r="O106" s="138"/>
      <c r="P106" s="34">
        <v>474</v>
      </c>
      <c r="Q106" s="34">
        <v>502</v>
      </c>
      <c r="R106" s="34" t="s">
        <v>180</v>
      </c>
      <c r="S106" s="34">
        <v>326</v>
      </c>
      <c r="T106" s="34">
        <v>131</v>
      </c>
      <c r="U106" s="34">
        <v>198</v>
      </c>
      <c r="V106" s="34">
        <v>563</v>
      </c>
      <c r="W106" s="34">
        <v>360</v>
      </c>
      <c r="X106" s="34">
        <v>193</v>
      </c>
      <c r="Y106" s="34" t="s">
        <v>180</v>
      </c>
      <c r="Z106" s="34" t="s">
        <v>180</v>
      </c>
      <c r="AA106" s="34">
        <v>590</v>
      </c>
      <c r="AB106" s="34">
        <v>446</v>
      </c>
    </row>
    <row r="107" spans="1:28" ht="42" customHeight="1">
      <c r="A107" s="134" t="s">
        <v>88</v>
      </c>
      <c r="B107" s="34">
        <v>1013</v>
      </c>
      <c r="C107" s="34">
        <v>326</v>
      </c>
      <c r="D107" s="34">
        <v>117</v>
      </c>
      <c r="E107" s="34" t="s">
        <v>180</v>
      </c>
      <c r="F107" s="34" t="s">
        <v>180</v>
      </c>
      <c r="G107" s="34" t="s">
        <v>180</v>
      </c>
      <c r="H107" s="34">
        <v>678</v>
      </c>
      <c r="I107" s="34" t="s">
        <v>180</v>
      </c>
      <c r="J107" s="34" t="s">
        <v>180</v>
      </c>
      <c r="K107" s="34" t="s">
        <v>180</v>
      </c>
      <c r="L107" s="34">
        <v>126</v>
      </c>
      <c r="M107" s="34" t="s">
        <v>180</v>
      </c>
      <c r="N107" s="34">
        <v>75</v>
      </c>
      <c r="O107" s="34">
        <v>553</v>
      </c>
      <c r="P107" s="138"/>
      <c r="Q107" s="33">
        <v>1270</v>
      </c>
      <c r="R107" s="34">
        <v>416</v>
      </c>
      <c r="S107" s="34">
        <v>1007</v>
      </c>
      <c r="T107" s="34" t="s">
        <v>180</v>
      </c>
      <c r="U107" s="34">
        <v>193</v>
      </c>
      <c r="V107" s="34">
        <v>246</v>
      </c>
      <c r="W107" s="34">
        <v>530</v>
      </c>
      <c r="X107" s="34" t="s">
        <v>180</v>
      </c>
      <c r="Y107" s="34">
        <v>233</v>
      </c>
      <c r="Z107" s="34">
        <v>191</v>
      </c>
      <c r="AA107" s="34">
        <v>127</v>
      </c>
      <c r="AB107" s="34">
        <v>310</v>
      </c>
    </row>
    <row r="108" spans="1:28" ht="42" customHeight="1">
      <c r="A108" s="134" t="s">
        <v>96</v>
      </c>
      <c r="B108" s="34">
        <v>165</v>
      </c>
      <c r="C108" s="34">
        <v>56</v>
      </c>
      <c r="D108" s="34">
        <v>100</v>
      </c>
      <c r="E108" s="34" t="s">
        <v>180</v>
      </c>
      <c r="F108" s="34" t="s">
        <v>180</v>
      </c>
      <c r="G108" s="34" t="s">
        <v>180</v>
      </c>
      <c r="H108" s="34">
        <v>299</v>
      </c>
      <c r="I108" s="34" t="s">
        <v>180</v>
      </c>
      <c r="J108" s="34" t="s">
        <v>180</v>
      </c>
      <c r="K108" s="34" t="s">
        <v>180</v>
      </c>
      <c r="L108" s="34" t="s">
        <v>180</v>
      </c>
      <c r="M108" s="34" t="s">
        <v>180</v>
      </c>
      <c r="N108" s="34">
        <v>90</v>
      </c>
      <c r="O108" s="34">
        <v>355</v>
      </c>
      <c r="P108" s="34">
        <v>485</v>
      </c>
      <c r="Q108" s="138"/>
      <c r="R108" s="34">
        <v>65</v>
      </c>
      <c r="S108" s="34">
        <v>146</v>
      </c>
      <c r="T108" s="34" t="s">
        <v>180</v>
      </c>
      <c r="U108" s="34">
        <v>149</v>
      </c>
      <c r="V108" s="34">
        <v>425</v>
      </c>
      <c r="W108" s="34">
        <v>65</v>
      </c>
      <c r="X108" s="34">
        <v>104</v>
      </c>
      <c r="Y108" s="34">
        <v>59</v>
      </c>
      <c r="Z108" s="34">
        <v>57</v>
      </c>
      <c r="AA108" s="34">
        <v>174</v>
      </c>
      <c r="AB108" s="34">
        <v>271</v>
      </c>
    </row>
    <row r="109" spans="1:28" ht="42" customHeight="1">
      <c r="A109" s="134" t="s">
        <v>204</v>
      </c>
      <c r="B109" s="34" t="s">
        <v>180</v>
      </c>
      <c r="C109" s="34" t="s">
        <v>180</v>
      </c>
      <c r="D109" s="34">
        <v>35</v>
      </c>
      <c r="E109" s="34" t="s">
        <v>180</v>
      </c>
      <c r="F109" s="34">
        <v>38</v>
      </c>
      <c r="G109" s="34" t="s">
        <v>180</v>
      </c>
      <c r="H109" s="34" t="s">
        <v>180</v>
      </c>
      <c r="I109" s="34">
        <v>102</v>
      </c>
      <c r="J109" s="34">
        <v>144</v>
      </c>
      <c r="K109" s="34" t="s">
        <v>180</v>
      </c>
      <c r="L109" s="34" t="s">
        <v>180</v>
      </c>
      <c r="M109" s="34" t="s">
        <v>180</v>
      </c>
      <c r="N109" s="34" t="s">
        <v>180</v>
      </c>
      <c r="O109" s="34" t="s">
        <v>180</v>
      </c>
      <c r="P109" s="34">
        <v>162</v>
      </c>
      <c r="Q109" s="34">
        <v>0</v>
      </c>
      <c r="R109" s="138"/>
      <c r="S109" s="34">
        <v>18</v>
      </c>
      <c r="T109" s="34" t="s">
        <v>180</v>
      </c>
      <c r="U109" s="34" t="s">
        <v>180</v>
      </c>
      <c r="V109" s="34" t="s">
        <v>180</v>
      </c>
      <c r="W109" s="34" t="s">
        <v>180</v>
      </c>
      <c r="X109" s="34" t="s">
        <v>180</v>
      </c>
      <c r="Y109" s="34" t="s">
        <v>180</v>
      </c>
      <c r="Z109" s="34" t="s">
        <v>180</v>
      </c>
      <c r="AA109" s="34" t="s">
        <v>180</v>
      </c>
      <c r="AB109" s="34">
        <v>12</v>
      </c>
    </row>
    <row r="110" spans="1:28" ht="42" customHeight="1">
      <c r="A110" s="134" t="s">
        <v>95</v>
      </c>
      <c r="B110" s="34">
        <v>46</v>
      </c>
      <c r="C110" s="34">
        <v>207</v>
      </c>
      <c r="D110" s="34">
        <v>122</v>
      </c>
      <c r="E110" s="34" t="s">
        <v>180</v>
      </c>
      <c r="F110" s="34" t="s">
        <v>180</v>
      </c>
      <c r="G110" s="34" t="s">
        <v>180</v>
      </c>
      <c r="H110" s="34">
        <v>74</v>
      </c>
      <c r="I110" s="34" t="s">
        <v>180</v>
      </c>
      <c r="J110" s="34" t="s">
        <v>180</v>
      </c>
      <c r="K110" s="34" t="s">
        <v>180</v>
      </c>
      <c r="L110" s="34" t="s">
        <v>180</v>
      </c>
      <c r="M110" s="34" t="s">
        <v>180</v>
      </c>
      <c r="N110" s="34">
        <v>138</v>
      </c>
      <c r="O110" s="34">
        <v>546</v>
      </c>
      <c r="P110" s="34">
        <v>460</v>
      </c>
      <c r="Q110" s="34">
        <v>116</v>
      </c>
      <c r="R110" s="34">
        <v>132</v>
      </c>
      <c r="S110" s="138"/>
      <c r="T110" s="34" t="s">
        <v>180</v>
      </c>
      <c r="U110" s="34" t="s">
        <v>180</v>
      </c>
      <c r="V110" s="34">
        <v>384</v>
      </c>
      <c r="W110" s="34">
        <v>148</v>
      </c>
      <c r="X110" s="34" t="s">
        <v>180</v>
      </c>
      <c r="Y110" s="34" t="s">
        <v>180</v>
      </c>
      <c r="Z110" s="34">
        <v>82</v>
      </c>
      <c r="AA110" s="34">
        <v>128</v>
      </c>
      <c r="AB110" s="34" t="s">
        <v>180</v>
      </c>
    </row>
    <row r="111" spans="1:28" ht="42" customHeight="1">
      <c r="A111" s="134" t="s">
        <v>208</v>
      </c>
      <c r="B111" s="34" t="s">
        <v>180</v>
      </c>
      <c r="C111" s="34">
        <v>107</v>
      </c>
      <c r="D111" s="34" t="s">
        <v>180</v>
      </c>
      <c r="E111" s="34">
        <v>191</v>
      </c>
      <c r="F111" s="34" t="s">
        <v>180</v>
      </c>
      <c r="G111" s="34" t="s">
        <v>180</v>
      </c>
      <c r="H111" s="34" t="s">
        <v>180</v>
      </c>
      <c r="I111" s="34" t="s">
        <v>180</v>
      </c>
      <c r="J111" s="34" t="s">
        <v>180</v>
      </c>
      <c r="K111" s="34" t="s">
        <v>180</v>
      </c>
      <c r="L111" s="34" t="s">
        <v>180</v>
      </c>
      <c r="M111" s="34">
        <v>34</v>
      </c>
      <c r="N111" s="34" t="s">
        <v>180</v>
      </c>
      <c r="O111" s="34">
        <v>43</v>
      </c>
      <c r="P111" s="34" t="s">
        <v>180</v>
      </c>
      <c r="Q111" s="34" t="s">
        <v>180</v>
      </c>
      <c r="R111" s="34" t="s">
        <v>180</v>
      </c>
      <c r="S111" s="34" t="s">
        <v>180</v>
      </c>
      <c r="T111" s="138"/>
      <c r="U111" s="34" t="s">
        <v>180</v>
      </c>
      <c r="V111" s="34" t="s">
        <v>180</v>
      </c>
      <c r="W111" s="34" t="s">
        <v>180</v>
      </c>
      <c r="X111" s="34" t="s">
        <v>180</v>
      </c>
      <c r="Y111" s="34" t="s">
        <v>180</v>
      </c>
      <c r="Z111" s="34" t="s">
        <v>180</v>
      </c>
      <c r="AA111" s="34">
        <v>0</v>
      </c>
      <c r="AB111" s="34" t="s">
        <v>180</v>
      </c>
    </row>
    <row r="112" spans="1:28" ht="42" customHeight="1">
      <c r="A112" s="134" t="s">
        <v>212</v>
      </c>
      <c r="B112" s="34" t="s">
        <v>180</v>
      </c>
      <c r="C112" s="34" t="s">
        <v>180</v>
      </c>
      <c r="D112" s="34" t="s">
        <v>180</v>
      </c>
      <c r="E112" s="34" t="s">
        <v>180</v>
      </c>
      <c r="F112" s="34" t="s">
        <v>180</v>
      </c>
      <c r="G112" s="34" t="s">
        <v>180</v>
      </c>
      <c r="H112" s="34" t="s">
        <v>180</v>
      </c>
      <c r="I112" s="34" t="s">
        <v>180</v>
      </c>
      <c r="J112" s="34" t="s">
        <v>180</v>
      </c>
      <c r="K112" s="34" t="s">
        <v>180</v>
      </c>
      <c r="L112" s="34" t="s">
        <v>180</v>
      </c>
      <c r="M112" s="34" t="s">
        <v>180</v>
      </c>
      <c r="N112" s="34" t="s">
        <v>180</v>
      </c>
      <c r="O112" s="34">
        <v>35</v>
      </c>
      <c r="P112" s="34">
        <v>146</v>
      </c>
      <c r="Q112" s="34">
        <v>300</v>
      </c>
      <c r="R112" s="34" t="s">
        <v>180</v>
      </c>
      <c r="S112" s="34" t="s">
        <v>180</v>
      </c>
      <c r="T112" s="34" t="s">
        <v>180</v>
      </c>
      <c r="U112" s="138"/>
      <c r="V112" s="34" t="s">
        <v>180</v>
      </c>
      <c r="W112" s="34" t="s">
        <v>180</v>
      </c>
      <c r="X112" s="34" t="s">
        <v>180</v>
      </c>
      <c r="Y112" s="34">
        <v>211</v>
      </c>
      <c r="Z112" s="34" t="s">
        <v>180</v>
      </c>
      <c r="AA112" s="34">
        <v>102</v>
      </c>
      <c r="AB112" s="34" t="s">
        <v>180</v>
      </c>
    </row>
    <row r="113" spans="1:28" ht="42" customHeight="1">
      <c r="A113" s="134" t="s">
        <v>112</v>
      </c>
      <c r="B113" s="34">
        <v>396</v>
      </c>
      <c r="C113" s="34">
        <v>108</v>
      </c>
      <c r="D113" s="34" t="s">
        <v>180</v>
      </c>
      <c r="E113" s="34" t="s">
        <v>180</v>
      </c>
      <c r="F113" s="34" t="s">
        <v>180</v>
      </c>
      <c r="G113" s="34">
        <v>0</v>
      </c>
      <c r="H113" s="34">
        <v>505</v>
      </c>
      <c r="I113" s="34" t="s">
        <v>180</v>
      </c>
      <c r="J113" s="34" t="s">
        <v>180</v>
      </c>
      <c r="K113" s="34">
        <v>130</v>
      </c>
      <c r="L113" s="34" t="s">
        <v>180</v>
      </c>
      <c r="M113" s="34" t="s">
        <v>180</v>
      </c>
      <c r="N113" s="34" t="s">
        <v>180</v>
      </c>
      <c r="O113" s="34">
        <v>66</v>
      </c>
      <c r="P113" s="34">
        <v>637</v>
      </c>
      <c r="Q113" s="34">
        <v>1098</v>
      </c>
      <c r="R113" s="34" t="s">
        <v>180</v>
      </c>
      <c r="S113" s="34">
        <v>470</v>
      </c>
      <c r="T113" s="34" t="s">
        <v>180</v>
      </c>
      <c r="U113" s="34" t="s">
        <v>180</v>
      </c>
      <c r="V113" s="138"/>
      <c r="W113" s="34">
        <v>564</v>
      </c>
      <c r="X113" s="34" t="s">
        <v>180</v>
      </c>
      <c r="Y113" s="34" t="s">
        <v>180</v>
      </c>
      <c r="Z113" s="34" t="s">
        <v>180</v>
      </c>
      <c r="AA113" s="34">
        <v>75</v>
      </c>
      <c r="AB113" s="34">
        <v>416</v>
      </c>
    </row>
    <row r="114" spans="1:28" ht="42" customHeight="1">
      <c r="A114" s="134" t="s">
        <v>133</v>
      </c>
      <c r="B114" s="34" t="s">
        <v>180</v>
      </c>
      <c r="C114" s="34" t="s">
        <v>180</v>
      </c>
      <c r="D114" s="34" t="s">
        <v>180</v>
      </c>
      <c r="E114" s="34" t="s">
        <v>180</v>
      </c>
      <c r="F114" s="34" t="s">
        <v>180</v>
      </c>
      <c r="G114" s="34" t="s">
        <v>180</v>
      </c>
      <c r="H114" s="34">
        <v>424</v>
      </c>
      <c r="I114" s="34" t="s">
        <v>180</v>
      </c>
      <c r="J114" s="34" t="s">
        <v>180</v>
      </c>
      <c r="K114" s="34">
        <v>263</v>
      </c>
      <c r="L114" s="34" t="s">
        <v>180</v>
      </c>
      <c r="M114" s="34" t="s">
        <v>180</v>
      </c>
      <c r="N114" s="34" t="s">
        <v>180</v>
      </c>
      <c r="O114" s="34">
        <v>154</v>
      </c>
      <c r="P114" s="34">
        <v>179</v>
      </c>
      <c r="Q114" s="34">
        <v>64</v>
      </c>
      <c r="R114" s="34" t="s">
        <v>180</v>
      </c>
      <c r="S114" s="34">
        <v>106</v>
      </c>
      <c r="T114" s="34" t="s">
        <v>180</v>
      </c>
      <c r="U114" s="34" t="s">
        <v>180</v>
      </c>
      <c r="V114" s="34">
        <v>422</v>
      </c>
      <c r="W114" s="138"/>
      <c r="X114" s="34" t="s">
        <v>180</v>
      </c>
      <c r="Y114" s="34" t="s">
        <v>180</v>
      </c>
      <c r="Z114" s="34" t="s">
        <v>180</v>
      </c>
      <c r="AA114" s="34">
        <v>13</v>
      </c>
      <c r="AB114" s="34">
        <v>90</v>
      </c>
    </row>
    <row r="115" spans="1:28" ht="42" customHeight="1">
      <c r="A115" s="134" t="s">
        <v>273</v>
      </c>
      <c r="B115" s="34">
        <v>0</v>
      </c>
      <c r="C115" s="34">
        <v>60</v>
      </c>
      <c r="D115" s="34" t="s">
        <v>180</v>
      </c>
      <c r="E115" s="34" t="s">
        <v>180</v>
      </c>
      <c r="F115" s="34" t="s">
        <v>180</v>
      </c>
      <c r="G115" s="34" t="s">
        <v>180</v>
      </c>
      <c r="H115" s="34" t="s">
        <v>180</v>
      </c>
      <c r="I115" s="34" t="s">
        <v>180</v>
      </c>
      <c r="J115" s="34" t="s">
        <v>180</v>
      </c>
      <c r="K115" s="34" t="s">
        <v>180</v>
      </c>
      <c r="L115" s="34" t="s">
        <v>180</v>
      </c>
      <c r="M115" s="34" t="s">
        <v>180</v>
      </c>
      <c r="N115" s="34" t="s">
        <v>180</v>
      </c>
      <c r="O115" s="34">
        <v>68</v>
      </c>
      <c r="P115" s="34" t="s">
        <v>180</v>
      </c>
      <c r="Q115" s="34">
        <v>62</v>
      </c>
      <c r="R115" s="34" t="s">
        <v>180</v>
      </c>
      <c r="S115" s="34" t="s">
        <v>180</v>
      </c>
      <c r="T115" s="34" t="s">
        <v>180</v>
      </c>
      <c r="U115" s="34" t="s">
        <v>180</v>
      </c>
      <c r="V115" s="34" t="s">
        <v>180</v>
      </c>
      <c r="W115" s="34" t="s">
        <v>180</v>
      </c>
      <c r="X115" s="138"/>
      <c r="Y115" s="34" t="s">
        <v>180</v>
      </c>
      <c r="Z115" s="34" t="s">
        <v>180</v>
      </c>
      <c r="AA115" s="34" t="s">
        <v>180</v>
      </c>
      <c r="AB115" s="34">
        <v>14</v>
      </c>
    </row>
    <row r="116" spans="1:28" ht="42" customHeight="1">
      <c r="A116" s="134" t="s">
        <v>211</v>
      </c>
      <c r="B116" s="34" t="s">
        <v>180</v>
      </c>
      <c r="C116" s="34" t="s">
        <v>180</v>
      </c>
      <c r="D116" s="34" t="s">
        <v>180</v>
      </c>
      <c r="E116" s="34" t="s">
        <v>180</v>
      </c>
      <c r="F116" s="34" t="s">
        <v>180</v>
      </c>
      <c r="G116" s="34" t="s">
        <v>180</v>
      </c>
      <c r="H116" s="34" t="s">
        <v>180</v>
      </c>
      <c r="I116" s="34" t="s">
        <v>180</v>
      </c>
      <c r="J116" s="34" t="s">
        <v>180</v>
      </c>
      <c r="K116" s="34" t="s">
        <v>180</v>
      </c>
      <c r="L116" s="34" t="s">
        <v>180</v>
      </c>
      <c r="M116" s="34" t="s">
        <v>180</v>
      </c>
      <c r="N116" s="34" t="s">
        <v>180</v>
      </c>
      <c r="O116" s="34" t="s">
        <v>180</v>
      </c>
      <c r="P116" s="34">
        <v>61</v>
      </c>
      <c r="Q116" s="34">
        <v>12</v>
      </c>
      <c r="R116" s="34" t="s">
        <v>180</v>
      </c>
      <c r="S116" s="34" t="s">
        <v>180</v>
      </c>
      <c r="T116" s="34" t="s">
        <v>180</v>
      </c>
      <c r="U116" s="34">
        <v>0</v>
      </c>
      <c r="V116" s="34" t="s">
        <v>180</v>
      </c>
      <c r="W116" s="34" t="s">
        <v>180</v>
      </c>
      <c r="X116" s="34" t="s">
        <v>180</v>
      </c>
      <c r="Y116" s="138"/>
      <c r="Z116" s="34" t="s">
        <v>180</v>
      </c>
      <c r="AA116" s="34">
        <v>66</v>
      </c>
      <c r="AB116" s="34" t="s">
        <v>180</v>
      </c>
    </row>
    <row r="117" spans="1:28" ht="42" customHeight="1">
      <c r="A117" s="134" t="s">
        <v>311</v>
      </c>
      <c r="B117" s="34" t="s">
        <v>180</v>
      </c>
      <c r="C117" s="34" t="s">
        <v>180</v>
      </c>
      <c r="D117" s="34" t="s">
        <v>180</v>
      </c>
      <c r="E117" s="34" t="s">
        <v>180</v>
      </c>
      <c r="F117" s="34" t="s">
        <v>180</v>
      </c>
      <c r="G117" s="34" t="s">
        <v>180</v>
      </c>
      <c r="H117" s="34" t="s">
        <v>180</v>
      </c>
      <c r="I117" s="34" t="s">
        <v>180</v>
      </c>
      <c r="J117" s="34" t="s">
        <v>180</v>
      </c>
      <c r="K117" s="34" t="s">
        <v>180</v>
      </c>
      <c r="L117" s="34" t="s">
        <v>180</v>
      </c>
      <c r="M117" s="34" t="s">
        <v>180</v>
      </c>
      <c r="N117" s="34">
        <v>18</v>
      </c>
      <c r="O117" s="34" t="s">
        <v>180</v>
      </c>
      <c r="P117" s="34">
        <v>52</v>
      </c>
      <c r="Q117" s="34">
        <v>93</v>
      </c>
      <c r="R117" s="34" t="s">
        <v>180</v>
      </c>
      <c r="S117" s="34">
        <v>94</v>
      </c>
      <c r="T117" s="34" t="s">
        <v>180</v>
      </c>
      <c r="U117" s="34" t="s">
        <v>180</v>
      </c>
      <c r="V117" s="34" t="s">
        <v>180</v>
      </c>
      <c r="W117" s="34" t="s">
        <v>180</v>
      </c>
      <c r="X117" s="34" t="s">
        <v>180</v>
      </c>
      <c r="Y117" s="34" t="s">
        <v>180</v>
      </c>
      <c r="Z117" s="138"/>
      <c r="AA117" s="34" t="s">
        <v>180</v>
      </c>
      <c r="AB117" s="34" t="s">
        <v>180</v>
      </c>
    </row>
    <row r="118" spans="1:28" ht="42" customHeight="1">
      <c r="A118" s="134" t="s">
        <v>187</v>
      </c>
      <c r="B118" s="34" t="s">
        <v>180</v>
      </c>
      <c r="C118" s="34" t="s">
        <v>180</v>
      </c>
      <c r="D118" s="34" t="s">
        <v>180</v>
      </c>
      <c r="E118" s="34" t="s">
        <v>180</v>
      </c>
      <c r="F118" s="34" t="s">
        <v>180</v>
      </c>
      <c r="G118" s="34" t="s">
        <v>180</v>
      </c>
      <c r="H118" s="34">
        <v>244</v>
      </c>
      <c r="I118" s="34" t="s">
        <v>180</v>
      </c>
      <c r="J118" s="34" t="s">
        <v>180</v>
      </c>
      <c r="K118" s="34" t="s">
        <v>180</v>
      </c>
      <c r="L118" s="34" t="s">
        <v>180</v>
      </c>
      <c r="M118" s="34" t="s">
        <v>180</v>
      </c>
      <c r="N118" s="34" t="s">
        <v>180</v>
      </c>
      <c r="O118" s="34">
        <v>586</v>
      </c>
      <c r="P118" s="34">
        <v>325</v>
      </c>
      <c r="Q118" s="34">
        <v>260</v>
      </c>
      <c r="R118" s="34" t="s">
        <v>180</v>
      </c>
      <c r="S118" s="34">
        <v>150</v>
      </c>
      <c r="T118" s="34">
        <v>65</v>
      </c>
      <c r="U118" s="34">
        <v>78</v>
      </c>
      <c r="V118" s="34">
        <v>202</v>
      </c>
      <c r="W118" s="34">
        <v>140</v>
      </c>
      <c r="X118" s="34" t="s">
        <v>180</v>
      </c>
      <c r="Y118" s="34">
        <v>59</v>
      </c>
      <c r="Z118" s="34" t="s">
        <v>180</v>
      </c>
      <c r="AA118" s="138"/>
      <c r="AB118" s="34">
        <v>273</v>
      </c>
    </row>
    <row r="119" spans="1:28" ht="42" customHeight="1">
      <c r="A119" s="134" t="s">
        <v>169</v>
      </c>
      <c r="B119" s="34">
        <v>408</v>
      </c>
      <c r="C119" s="34">
        <v>200</v>
      </c>
      <c r="D119" s="34" t="s">
        <v>180</v>
      </c>
      <c r="E119" s="34" t="s">
        <v>180</v>
      </c>
      <c r="F119" s="34">
        <v>241</v>
      </c>
      <c r="G119" s="34" t="s">
        <v>180</v>
      </c>
      <c r="H119" s="34">
        <v>258</v>
      </c>
      <c r="I119" s="34">
        <v>16</v>
      </c>
      <c r="J119" s="34">
        <v>79</v>
      </c>
      <c r="K119" s="34" t="s">
        <v>180</v>
      </c>
      <c r="L119" s="34">
        <v>112</v>
      </c>
      <c r="M119" s="34" t="s">
        <v>180</v>
      </c>
      <c r="N119" s="34" t="s">
        <v>180</v>
      </c>
      <c r="O119" s="34">
        <v>738</v>
      </c>
      <c r="P119" s="34">
        <v>333</v>
      </c>
      <c r="Q119" s="34">
        <v>343</v>
      </c>
      <c r="R119" s="34">
        <v>60</v>
      </c>
      <c r="S119" s="34" t="s">
        <v>180</v>
      </c>
      <c r="T119" s="34" t="s">
        <v>180</v>
      </c>
      <c r="U119" s="34" t="s">
        <v>180</v>
      </c>
      <c r="V119" s="34">
        <v>208</v>
      </c>
      <c r="W119" s="34">
        <v>32</v>
      </c>
      <c r="X119" s="34">
        <v>92</v>
      </c>
      <c r="Y119" s="34" t="s">
        <v>180</v>
      </c>
      <c r="Z119" s="34" t="s">
        <v>180</v>
      </c>
      <c r="AA119" s="34">
        <v>219</v>
      </c>
      <c r="AB119" s="138"/>
    </row>
    <row r="120" ht="12.75"/>
    <row r="121" spans="1:28" ht="42" customHeight="1">
      <c r="A121" s="170" t="s">
        <v>172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</row>
    <row r="122" spans="2:28" ht="42" customHeight="1">
      <c r="B122" s="135" t="s">
        <v>108</v>
      </c>
      <c r="C122" s="135" t="s">
        <v>136</v>
      </c>
      <c r="D122" s="135" t="s">
        <v>290</v>
      </c>
      <c r="E122" s="135" t="s">
        <v>207</v>
      </c>
      <c r="F122" s="135" t="s">
        <v>206</v>
      </c>
      <c r="G122" s="135" t="s">
        <v>296</v>
      </c>
      <c r="H122" s="135" t="s">
        <v>103</v>
      </c>
      <c r="I122" s="135" t="s">
        <v>203</v>
      </c>
      <c r="J122" s="135" t="s">
        <v>205</v>
      </c>
      <c r="K122" s="135" t="s">
        <v>308</v>
      </c>
      <c r="L122" s="135" t="s">
        <v>186</v>
      </c>
      <c r="M122" s="135" t="s">
        <v>209</v>
      </c>
      <c r="N122" s="135" t="s">
        <v>312</v>
      </c>
      <c r="O122" s="135" t="s">
        <v>85</v>
      </c>
      <c r="P122" s="135" t="s">
        <v>88</v>
      </c>
      <c r="Q122" s="135" t="s">
        <v>96</v>
      </c>
      <c r="R122" s="135" t="s">
        <v>204</v>
      </c>
      <c r="S122" s="135" t="s">
        <v>95</v>
      </c>
      <c r="T122" s="135" t="s">
        <v>208</v>
      </c>
      <c r="U122" s="135" t="s">
        <v>212</v>
      </c>
      <c r="V122" s="135" t="s">
        <v>112</v>
      </c>
      <c r="W122" s="135" t="s">
        <v>133</v>
      </c>
      <c r="X122" s="135" t="s">
        <v>273</v>
      </c>
      <c r="Y122" s="135" t="s">
        <v>211</v>
      </c>
      <c r="Z122" s="135" t="s">
        <v>311</v>
      </c>
      <c r="AA122" s="135" t="s">
        <v>187</v>
      </c>
      <c r="AB122" s="135" t="s">
        <v>169</v>
      </c>
    </row>
    <row r="123" spans="1:28" ht="42" customHeight="1">
      <c r="A123" s="134" t="s">
        <v>108</v>
      </c>
      <c r="B123" s="138"/>
      <c r="C123" s="36">
        <v>162</v>
      </c>
      <c r="D123" s="34" t="s">
        <v>180</v>
      </c>
      <c r="E123" s="34" t="s">
        <v>180</v>
      </c>
      <c r="F123" s="34" t="s">
        <v>180</v>
      </c>
      <c r="G123" s="36">
        <v>-97</v>
      </c>
      <c r="H123" s="36">
        <v>22</v>
      </c>
      <c r="I123" s="34" t="s">
        <v>180</v>
      </c>
      <c r="J123" s="34" t="s">
        <v>180</v>
      </c>
      <c r="K123" s="34" t="s">
        <v>180</v>
      </c>
      <c r="L123" s="36">
        <v>116</v>
      </c>
      <c r="M123" s="34" t="s">
        <v>180</v>
      </c>
      <c r="N123" s="34" t="s">
        <v>180</v>
      </c>
      <c r="O123" s="36">
        <v>-231</v>
      </c>
      <c r="P123" s="36">
        <v>-724</v>
      </c>
      <c r="Q123" s="36">
        <v>-165</v>
      </c>
      <c r="R123" s="34" t="s">
        <v>180</v>
      </c>
      <c r="S123" s="36">
        <v>-14</v>
      </c>
      <c r="T123" s="34" t="s">
        <v>180</v>
      </c>
      <c r="U123" s="34" t="s">
        <v>180</v>
      </c>
      <c r="V123" s="36">
        <v>-220</v>
      </c>
      <c r="W123" s="34" t="s">
        <v>180</v>
      </c>
      <c r="X123" s="36">
        <v>80</v>
      </c>
      <c r="Y123" s="34" t="s">
        <v>180</v>
      </c>
      <c r="Z123" s="34" t="s">
        <v>180</v>
      </c>
      <c r="AA123" s="34" t="s">
        <v>180</v>
      </c>
      <c r="AB123" s="36">
        <v>-257</v>
      </c>
    </row>
    <row r="124" spans="1:28" ht="42" customHeight="1">
      <c r="A124" s="134" t="s">
        <v>136</v>
      </c>
      <c r="B124" s="36">
        <v>-162</v>
      </c>
      <c r="C124" s="138"/>
      <c r="D124" s="34" t="s">
        <v>180</v>
      </c>
      <c r="E124" s="36">
        <v>40</v>
      </c>
      <c r="F124" s="34" t="s">
        <v>180</v>
      </c>
      <c r="G124" s="34" t="s">
        <v>180</v>
      </c>
      <c r="H124" s="34" t="s">
        <v>180</v>
      </c>
      <c r="I124" s="34" t="s">
        <v>180</v>
      </c>
      <c r="J124" s="34" t="s">
        <v>180</v>
      </c>
      <c r="K124" s="34" t="s">
        <v>180</v>
      </c>
      <c r="L124" s="34" t="s">
        <v>180</v>
      </c>
      <c r="M124" s="36">
        <v>-59</v>
      </c>
      <c r="N124" s="34" t="s">
        <v>180</v>
      </c>
      <c r="O124" s="36">
        <v>-162</v>
      </c>
      <c r="P124" s="36">
        <v>-281</v>
      </c>
      <c r="Q124" s="36">
        <v>-1</v>
      </c>
      <c r="R124" s="34" t="s">
        <v>180</v>
      </c>
      <c r="S124" s="36">
        <v>-176</v>
      </c>
      <c r="T124" s="36">
        <v>-51</v>
      </c>
      <c r="U124" s="34" t="s">
        <v>180</v>
      </c>
      <c r="V124" s="36">
        <v>-78</v>
      </c>
      <c r="W124" s="34" t="s">
        <v>180</v>
      </c>
      <c r="X124" s="36">
        <v>-60</v>
      </c>
      <c r="Y124" s="34" t="s">
        <v>180</v>
      </c>
      <c r="Z124" s="34" t="s">
        <v>180</v>
      </c>
      <c r="AA124" s="34" t="s">
        <v>180</v>
      </c>
      <c r="AB124" s="36">
        <v>-54</v>
      </c>
    </row>
    <row r="125" spans="1:28" ht="42" customHeight="1">
      <c r="A125" s="134" t="s">
        <v>290</v>
      </c>
      <c r="B125" s="34" t="s">
        <v>180</v>
      </c>
      <c r="C125" s="34" t="s">
        <v>180</v>
      </c>
      <c r="D125" s="138"/>
      <c r="E125" s="34" t="s">
        <v>180</v>
      </c>
      <c r="F125" s="34" t="s">
        <v>180</v>
      </c>
      <c r="G125" s="34" t="s">
        <v>180</v>
      </c>
      <c r="H125" s="34" t="s">
        <v>180</v>
      </c>
      <c r="I125" s="34" t="s">
        <v>180</v>
      </c>
      <c r="J125" s="34" t="s">
        <v>180</v>
      </c>
      <c r="K125" s="34" t="s">
        <v>180</v>
      </c>
      <c r="L125" s="34" t="s">
        <v>180</v>
      </c>
      <c r="M125" s="34" t="s">
        <v>180</v>
      </c>
      <c r="N125" s="34" t="s">
        <v>180</v>
      </c>
      <c r="O125" s="34" t="s">
        <v>180</v>
      </c>
      <c r="P125" s="36">
        <v>-81</v>
      </c>
      <c r="Q125" s="36">
        <v>-100</v>
      </c>
      <c r="R125" s="36">
        <v>37</v>
      </c>
      <c r="S125" s="36">
        <v>-102</v>
      </c>
      <c r="T125" s="34" t="s">
        <v>180</v>
      </c>
      <c r="U125" s="34" t="s">
        <v>180</v>
      </c>
      <c r="V125" s="34" t="s">
        <v>180</v>
      </c>
      <c r="W125" s="34" t="s">
        <v>180</v>
      </c>
      <c r="X125" s="34" t="s">
        <v>180</v>
      </c>
      <c r="Y125" s="34" t="s">
        <v>180</v>
      </c>
      <c r="Z125" s="34" t="s">
        <v>180</v>
      </c>
      <c r="AA125" s="34" t="s">
        <v>180</v>
      </c>
      <c r="AB125" s="34" t="s">
        <v>180</v>
      </c>
    </row>
    <row r="126" spans="1:28" ht="42" customHeight="1">
      <c r="A126" s="134" t="s">
        <v>207</v>
      </c>
      <c r="B126" s="34" t="s">
        <v>180</v>
      </c>
      <c r="C126" s="36">
        <v>-40</v>
      </c>
      <c r="D126" s="34" t="s">
        <v>180</v>
      </c>
      <c r="E126" s="138"/>
      <c r="F126" s="34" t="s">
        <v>180</v>
      </c>
      <c r="G126" s="34" t="s">
        <v>180</v>
      </c>
      <c r="H126" s="34" t="s">
        <v>180</v>
      </c>
      <c r="I126" s="34" t="s">
        <v>180</v>
      </c>
      <c r="J126" s="34" t="s">
        <v>180</v>
      </c>
      <c r="K126" s="34" t="s">
        <v>180</v>
      </c>
      <c r="L126" s="34" t="s">
        <v>180</v>
      </c>
      <c r="M126" s="36">
        <v>-12</v>
      </c>
      <c r="N126" s="34" t="s">
        <v>180</v>
      </c>
      <c r="O126" s="36">
        <v>90</v>
      </c>
      <c r="P126" s="34" t="s">
        <v>180</v>
      </c>
      <c r="Q126" s="34" t="s">
        <v>180</v>
      </c>
      <c r="R126" s="34" t="s">
        <v>180</v>
      </c>
      <c r="S126" s="34" t="s">
        <v>180</v>
      </c>
      <c r="T126" s="36">
        <v>-162</v>
      </c>
      <c r="U126" s="34" t="s">
        <v>180</v>
      </c>
      <c r="V126" s="34" t="s">
        <v>180</v>
      </c>
      <c r="W126" s="34" t="s">
        <v>180</v>
      </c>
      <c r="X126" s="34" t="s">
        <v>180</v>
      </c>
      <c r="Y126" s="34" t="s">
        <v>180</v>
      </c>
      <c r="Z126" s="34" t="s">
        <v>180</v>
      </c>
      <c r="AA126" s="34" t="s">
        <v>180</v>
      </c>
      <c r="AB126" s="34" t="s">
        <v>180</v>
      </c>
    </row>
    <row r="127" spans="1:28" ht="42" customHeight="1">
      <c r="A127" s="134" t="s">
        <v>206</v>
      </c>
      <c r="B127" s="34" t="s">
        <v>180</v>
      </c>
      <c r="C127" s="34" t="s">
        <v>180</v>
      </c>
      <c r="D127" s="34" t="s">
        <v>180</v>
      </c>
      <c r="E127" s="34" t="s">
        <v>180</v>
      </c>
      <c r="F127" s="138"/>
      <c r="G127" s="34" t="s">
        <v>180</v>
      </c>
      <c r="H127" s="34" t="s">
        <v>180</v>
      </c>
      <c r="I127" s="36">
        <v>13</v>
      </c>
      <c r="J127" s="36">
        <v>0</v>
      </c>
      <c r="K127" s="34" t="s">
        <v>180</v>
      </c>
      <c r="L127" s="34" t="s">
        <v>180</v>
      </c>
      <c r="M127" s="34" t="s">
        <v>180</v>
      </c>
      <c r="N127" s="34" t="s">
        <v>180</v>
      </c>
      <c r="O127" s="34" t="s">
        <v>180</v>
      </c>
      <c r="P127" s="34" t="s">
        <v>180</v>
      </c>
      <c r="Q127" s="34" t="s">
        <v>180</v>
      </c>
      <c r="R127" s="36">
        <v>-38</v>
      </c>
      <c r="S127" s="34" t="s">
        <v>180</v>
      </c>
      <c r="T127" s="34" t="s">
        <v>180</v>
      </c>
      <c r="U127" s="34" t="s">
        <v>180</v>
      </c>
      <c r="V127" s="34" t="s">
        <v>180</v>
      </c>
      <c r="W127" s="34" t="s">
        <v>180</v>
      </c>
      <c r="X127" s="34" t="s">
        <v>180</v>
      </c>
      <c r="Y127" s="34" t="s">
        <v>180</v>
      </c>
      <c r="Z127" s="34" t="s">
        <v>180</v>
      </c>
      <c r="AA127" s="34" t="s">
        <v>180</v>
      </c>
      <c r="AB127" s="36">
        <v>-208</v>
      </c>
    </row>
    <row r="128" spans="1:28" ht="42" customHeight="1">
      <c r="A128" s="134" t="s">
        <v>296</v>
      </c>
      <c r="B128" s="36">
        <v>97</v>
      </c>
      <c r="C128" s="34" t="s">
        <v>180</v>
      </c>
      <c r="D128" s="34" t="s">
        <v>180</v>
      </c>
      <c r="E128" s="34" t="s">
        <v>180</v>
      </c>
      <c r="F128" s="34" t="s">
        <v>180</v>
      </c>
      <c r="G128" s="138"/>
      <c r="H128" s="36">
        <v>-115</v>
      </c>
      <c r="I128" s="34" t="s">
        <v>180</v>
      </c>
      <c r="J128" s="34" t="s">
        <v>180</v>
      </c>
      <c r="K128" s="34" t="s">
        <v>180</v>
      </c>
      <c r="L128" s="34" t="s">
        <v>180</v>
      </c>
      <c r="M128" s="34" t="s">
        <v>180</v>
      </c>
      <c r="N128" s="34" t="s">
        <v>180</v>
      </c>
      <c r="O128" s="36">
        <v>-48</v>
      </c>
      <c r="P128" s="34" t="s">
        <v>180</v>
      </c>
      <c r="Q128" s="34" t="s">
        <v>180</v>
      </c>
      <c r="R128" s="34" t="s">
        <v>180</v>
      </c>
      <c r="S128" s="34" t="s">
        <v>180</v>
      </c>
      <c r="T128" s="34" t="s">
        <v>180</v>
      </c>
      <c r="U128" s="34" t="s">
        <v>180</v>
      </c>
      <c r="V128" s="36">
        <v>0</v>
      </c>
      <c r="W128" s="34" t="s">
        <v>180</v>
      </c>
      <c r="X128" s="34" t="s">
        <v>180</v>
      </c>
      <c r="Y128" s="34" t="s">
        <v>180</v>
      </c>
      <c r="Z128" s="34" t="s">
        <v>180</v>
      </c>
      <c r="AA128" s="34" t="s">
        <v>180</v>
      </c>
      <c r="AB128" s="34" t="s">
        <v>180</v>
      </c>
    </row>
    <row r="129" spans="1:28" ht="42" customHeight="1">
      <c r="A129" s="134" t="s">
        <v>103</v>
      </c>
      <c r="B129" s="36">
        <v>-22</v>
      </c>
      <c r="C129" s="34" t="s">
        <v>180</v>
      </c>
      <c r="D129" s="34" t="s">
        <v>180</v>
      </c>
      <c r="E129" s="34" t="s">
        <v>180</v>
      </c>
      <c r="F129" s="34" t="s">
        <v>180</v>
      </c>
      <c r="G129" s="36">
        <v>115</v>
      </c>
      <c r="H129" s="138"/>
      <c r="I129" s="34" t="s">
        <v>180</v>
      </c>
      <c r="J129" s="34" t="s">
        <v>180</v>
      </c>
      <c r="K129" s="36">
        <v>32</v>
      </c>
      <c r="L129" s="36">
        <v>67</v>
      </c>
      <c r="M129" s="34" t="s">
        <v>180</v>
      </c>
      <c r="N129" s="34" t="s">
        <v>180</v>
      </c>
      <c r="O129" s="36">
        <v>-73</v>
      </c>
      <c r="P129" s="36">
        <v>-478</v>
      </c>
      <c r="Q129" s="36">
        <v>-69</v>
      </c>
      <c r="R129" s="34" t="s">
        <v>180</v>
      </c>
      <c r="S129" s="36">
        <v>-50</v>
      </c>
      <c r="T129" s="34" t="s">
        <v>180</v>
      </c>
      <c r="U129" s="34" t="s">
        <v>180</v>
      </c>
      <c r="V129" s="36">
        <v>-393</v>
      </c>
      <c r="W129" s="36">
        <v>-192</v>
      </c>
      <c r="X129" s="34" t="s">
        <v>180</v>
      </c>
      <c r="Y129" s="34" t="s">
        <v>180</v>
      </c>
      <c r="Z129" s="34" t="s">
        <v>180</v>
      </c>
      <c r="AA129" s="36">
        <v>-244</v>
      </c>
      <c r="AB129" s="36">
        <v>-169</v>
      </c>
    </row>
    <row r="130" spans="1:28" ht="42" customHeight="1">
      <c r="A130" s="134" t="s">
        <v>203</v>
      </c>
      <c r="B130" s="34" t="s">
        <v>180</v>
      </c>
      <c r="C130" s="34" t="s">
        <v>180</v>
      </c>
      <c r="D130" s="34" t="s">
        <v>180</v>
      </c>
      <c r="E130" s="34" t="s">
        <v>180</v>
      </c>
      <c r="F130" s="36">
        <v>-13</v>
      </c>
      <c r="G130" s="34" t="s">
        <v>180</v>
      </c>
      <c r="H130" s="34" t="s">
        <v>180</v>
      </c>
      <c r="I130" s="138"/>
      <c r="J130" s="36">
        <v>20</v>
      </c>
      <c r="K130" s="34" t="s">
        <v>180</v>
      </c>
      <c r="L130" s="34" t="s">
        <v>180</v>
      </c>
      <c r="M130" s="34" t="s">
        <v>180</v>
      </c>
      <c r="N130" s="34" t="s">
        <v>180</v>
      </c>
      <c r="O130" s="34" t="s">
        <v>180</v>
      </c>
      <c r="P130" s="34" t="s">
        <v>180</v>
      </c>
      <c r="Q130" s="34" t="s">
        <v>180</v>
      </c>
      <c r="R130" s="36">
        <v>-76</v>
      </c>
      <c r="S130" s="34" t="s">
        <v>180</v>
      </c>
      <c r="T130" s="34" t="s">
        <v>180</v>
      </c>
      <c r="U130" s="34" t="s">
        <v>180</v>
      </c>
      <c r="V130" s="34" t="s">
        <v>180</v>
      </c>
      <c r="W130" s="34" t="s">
        <v>180</v>
      </c>
      <c r="X130" s="34" t="s">
        <v>180</v>
      </c>
      <c r="Y130" s="34" t="s">
        <v>180</v>
      </c>
      <c r="Z130" s="34" t="s">
        <v>180</v>
      </c>
      <c r="AA130" s="34" t="s">
        <v>180</v>
      </c>
      <c r="AB130" s="36">
        <v>-16</v>
      </c>
    </row>
    <row r="131" spans="1:28" ht="42" customHeight="1">
      <c r="A131" s="134" t="s">
        <v>205</v>
      </c>
      <c r="B131" s="34" t="s">
        <v>180</v>
      </c>
      <c r="C131" s="34" t="s">
        <v>180</v>
      </c>
      <c r="D131" s="34" t="s">
        <v>180</v>
      </c>
      <c r="E131" s="34" t="s">
        <v>180</v>
      </c>
      <c r="F131" s="36">
        <v>0</v>
      </c>
      <c r="G131" s="34" t="s">
        <v>180</v>
      </c>
      <c r="H131" s="34" t="s">
        <v>180</v>
      </c>
      <c r="I131" s="36">
        <v>-20</v>
      </c>
      <c r="J131" s="138"/>
      <c r="K131" s="34" t="s">
        <v>180</v>
      </c>
      <c r="L131" s="34" t="s">
        <v>180</v>
      </c>
      <c r="M131" s="34" t="s">
        <v>180</v>
      </c>
      <c r="N131" s="34" t="s">
        <v>180</v>
      </c>
      <c r="O131" s="34" t="s">
        <v>180</v>
      </c>
      <c r="P131" s="34" t="s">
        <v>180</v>
      </c>
      <c r="Q131" s="34" t="s">
        <v>180</v>
      </c>
      <c r="R131" s="36">
        <v>-113</v>
      </c>
      <c r="S131" s="34" t="s">
        <v>180</v>
      </c>
      <c r="T131" s="34" t="s">
        <v>180</v>
      </c>
      <c r="U131" s="34" t="s">
        <v>180</v>
      </c>
      <c r="V131" s="34" t="s">
        <v>180</v>
      </c>
      <c r="W131" s="34" t="s">
        <v>180</v>
      </c>
      <c r="X131" s="34" t="s">
        <v>180</v>
      </c>
      <c r="Y131" s="34" t="s">
        <v>180</v>
      </c>
      <c r="Z131" s="34" t="s">
        <v>180</v>
      </c>
      <c r="AA131" s="34" t="s">
        <v>180</v>
      </c>
      <c r="AB131" s="36">
        <v>12</v>
      </c>
    </row>
    <row r="132" spans="1:28" ht="42" customHeight="1">
      <c r="A132" s="134" t="s">
        <v>308</v>
      </c>
      <c r="B132" s="34" t="s">
        <v>180</v>
      </c>
      <c r="C132" s="34" t="s">
        <v>180</v>
      </c>
      <c r="D132" s="34" t="s">
        <v>180</v>
      </c>
      <c r="E132" s="34" t="s">
        <v>180</v>
      </c>
      <c r="F132" s="34" t="s">
        <v>180</v>
      </c>
      <c r="G132" s="34" t="s">
        <v>180</v>
      </c>
      <c r="H132" s="36">
        <v>-32</v>
      </c>
      <c r="I132" s="34" t="s">
        <v>180</v>
      </c>
      <c r="J132" s="34" t="s">
        <v>180</v>
      </c>
      <c r="K132" s="138"/>
      <c r="L132" s="34" t="s">
        <v>180</v>
      </c>
      <c r="M132" s="34" t="s">
        <v>180</v>
      </c>
      <c r="N132" s="34" t="s">
        <v>180</v>
      </c>
      <c r="O132" s="36">
        <v>-149</v>
      </c>
      <c r="P132" s="34" t="s">
        <v>180</v>
      </c>
      <c r="Q132" s="34" t="s">
        <v>180</v>
      </c>
      <c r="R132" s="34" t="s">
        <v>180</v>
      </c>
      <c r="S132" s="34" t="s">
        <v>180</v>
      </c>
      <c r="T132" s="34" t="s">
        <v>180</v>
      </c>
      <c r="U132" s="34" t="s">
        <v>180</v>
      </c>
      <c r="V132" s="36">
        <v>-40</v>
      </c>
      <c r="W132" s="36">
        <v>-225</v>
      </c>
      <c r="X132" s="34" t="s">
        <v>180</v>
      </c>
      <c r="Y132" s="34" t="s">
        <v>180</v>
      </c>
      <c r="Z132" s="34" t="s">
        <v>180</v>
      </c>
      <c r="AA132" s="34" t="s">
        <v>180</v>
      </c>
      <c r="AB132" s="34" t="s">
        <v>180</v>
      </c>
    </row>
    <row r="133" spans="1:28" ht="42" customHeight="1">
      <c r="A133" s="134" t="s">
        <v>186</v>
      </c>
      <c r="B133" s="36">
        <v>-116</v>
      </c>
      <c r="C133" s="34" t="s">
        <v>180</v>
      </c>
      <c r="D133" s="34" t="s">
        <v>180</v>
      </c>
      <c r="E133" s="34" t="s">
        <v>180</v>
      </c>
      <c r="F133" s="34" t="s">
        <v>180</v>
      </c>
      <c r="G133" s="34" t="s">
        <v>180</v>
      </c>
      <c r="H133" s="36">
        <v>-67</v>
      </c>
      <c r="I133" s="34" t="s">
        <v>180</v>
      </c>
      <c r="J133" s="34" t="s">
        <v>180</v>
      </c>
      <c r="K133" s="34" t="s">
        <v>180</v>
      </c>
      <c r="L133" s="138"/>
      <c r="M133" s="34" t="s">
        <v>180</v>
      </c>
      <c r="N133" s="34" t="s">
        <v>180</v>
      </c>
      <c r="O133" s="34" t="s">
        <v>180</v>
      </c>
      <c r="P133" s="36">
        <v>-86</v>
      </c>
      <c r="Q133" s="34" t="s">
        <v>180</v>
      </c>
      <c r="R133" s="34" t="s">
        <v>180</v>
      </c>
      <c r="S133" s="34" t="s">
        <v>180</v>
      </c>
      <c r="T133" s="34" t="s">
        <v>180</v>
      </c>
      <c r="U133" s="34" t="s">
        <v>180</v>
      </c>
      <c r="V133" s="34" t="s">
        <v>180</v>
      </c>
      <c r="W133" s="34" t="s">
        <v>180</v>
      </c>
      <c r="X133" s="34" t="s">
        <v>180</v>
      </c>
      <c r="Y133" s="34" t="s">
        <v>180</v>
      </c>
      <c r="Z133" s="34" t="s">
        <v>180</v>
      </c>
      <c r="AA133" s="34" t="s">
        <v>180</v>
      </c>
      <c r="AB133" s="36">
        <v>-73</v>
      </c>
    </row>
    <row r="134" spans="1:28" ht="42" customHeight="1">
      <c r="A134" s="134" t="s">
        <v>209</v>
      </c>
      <c r="B134" s="34" t="s">
        <v>180</v>
      </c>
      <c r="C134" s="36">
        <v>59</v>
      </c>
      <c r="D134" s="34" t="s">
        <v>180</v>
      </c>
      <c r="E134" s="36">
        <v>12</v>
      </c>
      <c r="F134" s="34" t="s">
        <v>180</v>
      </c>
      <c r="G134" s="34" t="s">
        <v>180</v>
      </c>
      <c r="H134" s="34" t="s">
        <v>180</v>
      </c>
      <c r="I134" s="34" t="s">
        <v>180</v>
      </c>
      <c r="J134" s="34" t="s">
        <v>180</v>
      </c>
      <c r="K134" s="34" t="s">
        <v>180</v>
      </c>
      <c r="L134" s="34" t="s">
        <v>180</v>
      </c>
      <c r="M134" s="138"/>
      <c r="N134" s="34" t="s">
        <v>180</v>
      </c>
      <c r="O134" s="36">
        <v>-38</v>
      </c>
      <c r="P134" s="34" t="s">
        <v>180</v>
      </c>
      <c r="Q134" s="34" t="s">
        <v>180</v>
      </c>
      <c r="R134" s="34" t="s">
        <v>180</v>
      </c>
      <c r="S134" s="34" t="s">
        <v>180</v>
      </c>
      <c r="T134" s="36">
        <v>-34</v>
      </c>
      <c r="U134" s="34" t="s">
        <v>180</v>
      </c>
      <c r="V134" s="34" t="s">
        <v>180</v>
      </c>
      <c r="W134" s="34" t="s">
        <v>180</v>
      </c>
      <c r="X134" s="34" t="s">
        <v>180</v>
      </c>
      <c r="Y134" s="34" t="s">
        <v>180</v>
      </c>
      <c r="Z134" s="34" t="s">
        <v>180</v>
      </c>
      <c r="AA134" s="34" t="s">
        <v>180</v>
      </c>
      <c r="AB134" s="34" t="s">
        <v>180</v>
      </c>
    </row>
    <row r="135" spans="1:28" ht="42" customHeight="1">
      <c r="A135" s="134" t="s">
        <v>312</v>
      </c>
      <c r="B135" s="34" t="s">
        <v>180</v>
      </c>
      <c r="C135" s="34" t="s">
        <v>180</v>
      </c>
      <c r="D135" s="34" t="s">
        <v>180</v>
      </c>
      <c r="E135" s="34" t="s">
        <v>180</v>
      </c>
      <c r="F135" s="34" t="s">
        <v>180</v>
      </c>
      <c r="G135" s="34" t="s">
        <v>180</v>
      </c>
      <c r="H135" s="34" t="s">
        <v>180</v>
      </c>
      <c r="I135" s="34" t="s">
        <v>180</v>
      </c>
      <c r="J135" s="34" t="s">
        <v>180</v>
      </c>
      <c r="K135" s="34" t="s">
        <v>180</v>
      </c>
      <c r="L135" s="34" t="s">
        <v>180</v>
      </c>
      <c r="M135" s="34" t="s">
        <v>180</v>
      </c>
      <c r="N135" s="138"/>
      <c r="O135" s="34" t="s">
        <v>180</v>
      </c>
      <c r="P135" s="36">
        <v>-2</v>
      </c>
      <c r="Q135" s="36">
        <v>0</v>
      </c>
      <c r="R135" s="34" t="s">
        <v>180</v>
      </c>
      <c r="S135" s="36">
        <v>-53</v>
      </c>
      <c r="T135" s="34" t="s">
        <v>180</v>
      </c>
      <c r="U135" s="34" t="s">
        <v>180</v>
      </c>
      <c r="V135" s="34" t="s">
        <v>180</v>
      </c>
      <c r="W135" s="34" t="s">
        <v>180</v>
      </c>
      <c r="X135" s="34" t="s">
        <v>180</v>
      </c>
      <c r="Y135" s="34" t="s">
        <v>180</v>
      </c>
      <c r="Z135" s="36">
        <v>31</v>
      </c>
      <c r="AA135" s="34" t="s">
        <v>180</v>
      </c>
      <c r="AB135" s="34" t="s">
        <v>180</v>
      </c>
    </row>
    <row r="136" spans="1:28" ht="42" customHeight="1">
      <c r="A136" s="134" t="s">
        <v>85</v>
      </c>
      <c r="B136" s="36">
        <v>231</v>
      </c>
      <c r="C136" s="36">
        <v>162</v>
      </c>
      <c r="D136" s="34" t="s">
        <v>180</v>
      </c>
      <c r="E136" s="36">
        <v>-90</v>
      </c>
      <c r="F136" s="34" t="s">
        <v>180</v>
      </c>
      <c r="G136" s="36">
        <v>48</v>
      </c>
      <c r="H136" s="36">
        <v>73</v>
      </c>
      <c r="I136" s="34" t="s">
        <v>180</v>
      </c>
      <c r="J136" s="34" t="s">
        <v>180</v>
      </c>
      <c r="K136" s="36">
        <v>149</v>
      </c>
      <c r="L136" s="34" t="s">
        <v>180</v>
      </c>
      <c r="M136" s="36">
        <v>38</v>
      </c>
      <c r="N136" s="34" t="s">
        <v>180</v>
      </c>
      <c r="O136" s="138"/>
      <c r="P136" s="36">
        <v>-79</v>
      </c>
      <c r="Q136" s="36">
        <v>147</v>
      </c>
      <c r="R136" s="34" t="s">
        <v>180</v>
      </c>
      <c r="S136" s="36">
        <v>-220</v>
      </c>
      <c r="T136" s="36">
        <v>88</v>
      </c>
      <c r="U136" s="36">
        <v>163</v>
      </c>
      <c r="V136" s="36">
        <v>497</v>
      </c>
      <c r="W136" s="36">
        <v>206</v>
      </c>
      <c r="X136" s="36">
        <v>125</v>
      </c>
      <c r="Y136" s="34" t="s">
        <v>180</v>
      </c>
      <c r="Z136" s="34" t="s">
        <v>180</v>
      </c>
      <c r="AA136" s="36">
        <v>4</v>
      </c>
      <c r="AB136" s="36">
        <v>-292</v>
      </c>
    </row>
    <row r="137" spans="1:28" ht="42" customHeight="1">
      <c r="A137" s="134" t="s">
        <v>88</v>
      </c>
      <c r="B137" s="36">
        <v>724</v>
      </c>
      <c r="C137" s="36">
        <v>281</v>
      </c>
      <c r="D137" s="36">
        <v>81</v>
      </c>
      <c r="E137" s="34" t="s">
        <v>180</v>
      </c>
      <c r="F137" s="34" t="s">
        <v>180</v>
      </c>
      <c r="G137" s="34" t="s">
        <v>180</v>
      </c>
      <c r="H137" s="36">
        <v>478</v>
      </c>
      <c r="I137" s="34" t="s">
        <v>180</v>
      </c>
      <c r="J137" s="34" t="s">
        <v>180</v>
      </c>
      <c r="K137" s="34" t="s">
        <v>180</v>
      </c>
      <c r="L137" s="36">
        <v>86</v>
      </c>
      <c r="M137" s="34" t="s">
        <v>180</v>
      </c>
      <c r="N137" s="36">
        <v>2</v>
      </c>
      <c r="O137" s="36">
        <v>79</v>
      </c>
      <c r="P137" s="138"/>
      <c r="Q137" s="35">
        <v>785</v>
      </c>
      <c r="R137" s="36">
        <v>254</v>
      </c>
      <c r="S137" s="36">
        <v>547</v>
      </c>
      <c r="T137" s="34" t="s">
        <v>180</v>
      </c>
      <c r="U137" s="36">
        <v>47</v>
      </c>
      <c r="V137" s="36">
        <v>-391</v>
      </c>
      <c r="W137" s="36">
        <v>351</v>
      </c>
      <c r="X137" s="34" t="s">
        <v>180</v>
      </c>
      <c r="Y137" s="36">
        <v>172</v>
      </c>
      <c r="Z137" s="36">
        <v>139</v>
      </c>
      <c r="AA137" s="36">
        <v>-198</v>
      </c>
      <c r="AB137" s="36">
        <v>-23</v>
      </c>
    </row>
    <row r="138" spans="1:28" ht="42" customHeight="1">
      <c r="A138" s="134" t="s">
        <v>96</v>
      </c>
      <c r="B138" s="36">
        <v>165</v>
      </c>
      <c r="C138" s="36">
        <v>1</v>
      </c>
      <c r="D138" s="36">
        <v>100</v>
      </c>
      <c r="E138" s="34" t="s">
        <v>180</v>
      </c>
      <c r="F138" s="34" t="s">
        <v>180</v>
      </c>
      <c r="G138" s="34" t="s">
        <v>180</v>
      </c>
      <c r="H138" s="36">
        <v>69</v>
      </c>
      <c r="I138" s="34" t="s">
        <v>180</v>
      </c>
      <c r="J138" s="34" t="s">
        <v>180</v>
      </c>
      <c r="K138" s="34" t="s">
        <v>180</v>
      </c>
      <c r="L138" s="34" t="s">
        <v>180</v>
      </c>
      <c r="M138" s="34" t="s">
        <v>180</v>
      </c>
      <c r="N138" s="36">
        <v>0</v>
      </c>
      <c r="O138" s="36">
        <v>-147</v>
      </c>
      <c r="P138" s="36">
        <v>-785</v>
      </c>
      <c r="Q138" s="138"/>
      <c r="R138" s="36">
        <v>65</v>
      </c>
      <c r="S138" s="36">
        <v>30</v>
      </c>
      <c r="T138" s="34" t="s">
        <v>180</v>
      </c>
      <c r="U138" s="36">
        <v>-151</v>
      </c>
      <c r="V138" s="36">
        <v>-673</v>
      </c>
      <c r="W138" s="36">
        <v>1</v>
      </c>
      <c r="X138" s="36">
        <v>42</v>
      </c>
      <c r="Y138" s="36">
        <v>47</v>
      </c>
      <c r="Z138" s="36">
        <v>-36</v>
      </c>
      <c r="AA138" s="36">
        <v>-86</v>
      </c>
      <c r="AB138" s="36">
        <v>-72</v>
      </c>
    </row>
    <row r="139" spans="1:28" ht="42" customHeight="1">
      <c r="A139" s="134" t="s">
        <v>204</v>
      </c>
      <c r="B139" s="34" t="s">
        <v>180</v>
      </c>
      <c r="C139" s="34" t="s">
        <v>180</v>
      </c>
      <c r="D139" s="36">
        <v>-37</v>
      </c>
      <c r="E139" s="34" t="s">
        <v>180</v>
      </c>
      <c r="F139" s="36">
        <v>38</v>
      </c>
      <c r="G139" s="34" t="s">
        <v>180</v>
      </c>
      <c r="H139" s="34" t="s">
        <v>180</v>
      </c>
      <c r="I139" s="36">
        <v>76</v>
      </c>
      <c r="J139" s="36">
        <v>113</v>
      </c>
      <c r="K139" s="34" t="s">
        <v>180</v>
      </c>
      <c r="L139" s="34" t="s">
        <v>180</v>
      </c>
      <c r="M139" s="34" t="s">
        <v>180</v>
      </c>
      <c r="N139" s="34" t="s">
        <v>180</v>
      </c>
      <c r="O139" s="34" t="s">
        <v>180</v>
      </c>
      <c r="P139" s="36">
        <v>-254</v>
      </c>
      <c r="Q139" s="36">
        <v>-65</v>
      </c>
      <c r="R139" s="138"/>
      <c r="S139" s="36">
        <v>-114</v>
      </c>
      <c r="T139" s="34" t="s">
        <v>180</v>
      </c>
      <c r="U139" s="34" t="s">
        <v>180</v>
      </c>
      <c r="V139" s="34" t="s">
        <v>180</v>
      </c>
      <c r="W139" s="34" t="s">
        <v>180</v>
      </c>
      <c r="X139" s="34" t="s">
        <v>180</v>
      </c>
      <c r="Y139" s="34" t="s">
        <v>180</v>
      </c>
      <c r="Z139" s="34" t="s">
        <v>180</v>
      </c>
      <c r="AA139" s="34" t="s">
        <v>180</v>
      </c>
      <c r="AB139" s="36">
        <v>-48</v>
      </c>
    </row>
    <row r="140" spans="1:28" ht="42" customHeight="1">
      <c r="A140" s="134" t="s">
        <v>95</v>
      </c>
      <c r="B140" s="36">
        <v>14</v>
      </c>
      <c r="C140" s="36">
        <v>176</v>
      </c>
      <c r="D140" s="36">
        <v>102</v>
      </c>
      <c r="E140" s="34" t="s">
        <v>180</v>
      </c>
      <c r="F140" s="34" t="s">
        <v>180</v>
      </c>
      <c r="G140" s="34" t="s">
        <v>180</v>
      </c>
      <c r="H140" s="36">
        <v>50</v>
      </c>
      <c r="I140" s="34" t="s">
        <v>180</v>
      </c>
      <c r="J140" s="34" t="s">
        <v>180</v>
      </c>
      <c r="K140" s="34" t="s">
        <v>180</v>
      </c>
      <c r="L140" s="34" t="s">
        <v>180</v>
      </c>
      <c r="M140" s="34" t="s">
        <v>180</v>
      </c>
      <c r="N140" s="36">
        <v>53</v>
      </c>
      <c r="O140" s="36">
        <v>220</v>
      </c>
      <c r="P140" s="36">
        <v>-547</v>
      </c>
      <c r="Q140" s="36">
        <v>-30</v>
      </c>
      <c r="R140" s="36">
        <v>114</v>
      </c>
      <c r="S140" s="138"/>
      <c r="T140" s="34" t="s">
        <v>180</v>
      </c>
      <c r="U140" s="34" t="s">
        <v>180</v>
      </c>
      <c r="V140" s="36">
        <v>-86</v>
      </c>
      <c r="W140" s="36">
        <v>42</v>
      </c>
      <c r="X140" s="34" t="s">
        <v>180</v>
      </c>
      <c r="Y140" s="34" t="s">
        <v>180</v>
      </c>
      <c r="Z140" s="36">
        <v>-12</v>
      </c>
      <c r="AA140" s="36">
        <v>-22</v>
      </c>
      <c r="AB140" s="34" t="s">
        <v>180</v>
      </c>
    </row>
    <row r="141" spans="1:28" ht="42" customHeight="1">
      <c r="A141" s="134" t="s">
        <v>208</v>
      </c>
      <c r="B141" s="34" t="s">
        <v>180</v>
      </c>
      <c r="C141" s="36">
        <v>51</v>
      </c>
      <c r="D141" s="34" t="s">
        <v>180</v>
      </c>
      <c r="E141" s="36">
        <v>162</v>
      </c>
      <c r="F141" s="34" t="s">
        <v>180</v>
      </c>
      <c r="G141" s="34" t="s">
        <v>180</v>
      </c>
      <c r="H141" s="34" t="s">
        <v>180</v>
      </c>
      <c r="I141" s="34" t="s">
        <v>180</v>
      </c>
      <c r="J141" s="34" t="s">
        <v>180</v>
      </c>
      <c r="K141" s="34" t="s">
        <v>180</v>
      </c>
      <c r="L141" s="34" t="s">
        <v>180</v>
      </c>
      <c r="M141" s="36">
        <v>34</v>
      </c>
      <c r="N141" s="34" t="s">
        <v>180</v>
      </c>
      <c r="O141" s="36">
        <v>-88</v>
      </c>
      <c r="P141" s="34" t="s">
        <v>180</v>
      </c>
      <c r="Q141" s="34" t="s">
        <v>180</v>
      </c>
      <c r="R141" s="34" t="s">
        <v>180</v>
      </c>
      <c r="S141" s="34" t="s">
        <v>180</v>
      </c>
      <c r="T141" s="138"/>
      <c r="U141" s="34" t="s">
        <v>180</v>
      </c>
      <c r="V141" s="34" t="s">
        <v>180</v>
      </c>
      <c r="W141" s="34" t="s">
        <v>180</v>
      </c>
      <c r="X141" s="34" t="s">
        <v>180</v>
      </c>
      <c r="Y141" s="34" t="s">
        <v>180</v>
      </c>
      <c r="Z141" s="34" t="s">
        <v>180</v>
      </c>
      <c r="AA141" s="36">
        <v>-65</v>
      </c>
      <c r="AB141" s="34" t="s">
        <v>180</v>
      </c>
    </row>
    <row r="142" spans="1:28" ht="42" customHeight="1">
      <c r="A142" s="134" t="s">
        <v>212</v>
      </c>
      <c r="B142" s="34" t="s">
        <v>180</v>
      </c>
      <c r="C142" s="34" t="s">
        <v>180</v>
      </c>
      <c r="D142" s="34" t="s">
        <v>180</v>
      </c>
      <c r="E142" s="34" t="s">
        <v>180</v>
      </c>
      <c r="F142" s="34" t="s">
        <v>180</v>
      </c>
      <c r="G142" s="34" t="s">
        <v>180</v>
      </c>
      <c r="H142" s="34" t="s">
        <v>180</v>
      </c>
      <c r="I142" s="34" t="s">
        <v>180</v>
      </c>
      <c r="J142" s="34" t="s">
        <v>180</v>
      </c>
      <c r="K142" s="34" t="s">
        <v>180</v>
      </c>
      <c r="L142" s="34" t="s">
        <v>180</v>
      </c>
      <c r="M142" s="34" t="s">
        <v>180</v>
      </c>
      <c r="N142" s="34" t="s">
        <v>180</v>
      </c>
      <c r="O142" s="36">
        <v>-163</v>
      </c>
      <c r="P142" s="36">
        <v>-47</v>
      </c>
      <c r="Q142" s="36">
        <v>151</v>
      </c>
      <c r="R142" s="34" t="s">
        <v>180</v>
      </c>
      <c r="S142" s="34" t="s">
        <v>180</v>
      </c>
      <c r="T142" s="34" t="s">
        <v>180</v>
      </c>
      <c r="U142" s="138"/>
      <c r="V142" s="34" t="s">
        <v>180</v>
      </c>
      <c r="W142" s="34" t="s">
        <v>180</v>
      </c>
      <c r="X142" s="34" t="s">
        <v>180</v>
      </c>
      <c r="Y142" s="36">
        <v>211</v>
      </c>
      <c r="Z142" s="34" t="s">
        <v>180</v>
      </c>
      <c r="AA142" s="36">
        <v>24</v>
      </c>
      <c r="AB142" s="34" t="s">
        <v>180</v>
      </c>
    </row>
    <row r="143" spans="1:28" ht="42" customHeight="1">
      <c r="A143" s="134" t="s">
        <v>112</v>
      </c>
      <c r="B143" s="36">
        <v>220</v>
      </c>
      <c r="C143" s="36">
        <v>78</v>
      </c>
      <c r="D143" s="34" t="s">
        <v>180</v>
      </c>
      <c r="E143" s="34" t="s">
        <v>180</v>
      </c>
      <c r="F143" s="34" t="s">
        <v>180</v>
      </c>
      <c r="G143" s="36">
        <v>0</v>
      </c>
      <c r="H143" s="36">
        <v>393</v>
      </c>
      <c r="I143" s="34" t="s">
        <v>180</v>
      </c>
      <c r="J143" s="34" t="s">
        <v>180</v>
      </c>
      <c r="K143" s="36">
        <v>40</v>
      </c>
      <c r="L143" s="34" t="s">
        <v>180</v>
      </c>
      <c r="M143" s="34" t="s">
        <v>180</v>
      </c>
      <c r="N143" s="34" t="s">
        <v>180</v>
      </c>
      <c r="O143" s="36">
        <v>-497</v>
      </c>
      <c r="P143" s="36">
        <v>391</v>
      </c>
      <c r="Q143" s="36">
        <v>673</v>
      </c>
      <c r="R143" s="34" t="s">
        <v>180</v>
      </c>
      <c r="S143" s="36">
        <v>86</v>
      </c>
      <c r="T143" s="34" t="s">
        <v>180</v>
      </c>
      <c r="U143" s="34" t="s">
        <v>180</v>
      </c>
      <c r="V143" s="138"/>
      <c r="W143" s="36">
        <v>142</v>
      </c>
      <c r="X143" s="34" t="s">
        <v>180</v>
      </c>
      <c r="Y143" s="34" t="s">
        <v>180</v>
      </c>
      <c r="Z143" s="34" t="s">
        <v>180</v>
      </c>
      <c r="AA143" s="36">
        <v>-127</v>
      </c>
      <c r="AB143" s="36">
        <v>208</v>
      </c>
    </row>
    <row r="144" spans="1:28" ht="42" customHeight="1">
      <c r="A144" s="134" t="s">
        <v>133</v>
      </c>
      <c r="B144" s="34" t="s">
        <v>180</v>
      </c>
      <c r="C144" s="34" t="s">
        <v>180</v>
      </c>
      <c r="D144" s="34" t="s">
        <v>180</v>
      </c>
      <c r="E144" s="34" t="s">
        <v>180</v>
      </c>
      <c r="F144" s="34" t="s">
        <v>180</v>
      </c>
      <c r="G144" s="34" t="s">
        <v>180</v>
      </c>
      <c r="H144" s="36">
        <v>192</v>
      </c>
      <c r="I144" s="34" t="s">
        <v>180</v>
      </c>
      <c r="J144" s="34" t="s">
        <v>180</v>
      </c>
      <c r="K144" s="36">
        <v>225</v>
      </c>
      <c r="L144" s="34" t="s">
        <v>180</v>
      </c>
      <c r="M144" s="34" t="s">
        <v>180</v>
      </c>
      <c r="N144" s="34" t="s">
        <v>180</v>
      </c>
      <c r="O144" s="36">
        <v>-206</v>
      </c>
      <c r="P144" s="36">
        <v>-351</v>
      </c>
      <c r="Q144" s="36">
        <v>-1</v>
      </c>
      <c r="R144" s="34" t="s">
        <v>180</v>
      </c>
      <c r="S144" s="36">
        <v>-42</v>
      </c>
      <c r="T144" s="34" t="s">
        <v>180</v>
      </c>
      <c r="U144" s="34" t="s">
        <v>180</v>
      </c>
      <c r="V144" s="36">
        <v>-142</v>
      </c>
      <c r="W144" s="138"/>
      <c r="X144" s="34" t="s">
        <v>180</v>
      </c>
      <c r="Y144" s="34" t="s">
        <v>180</v>
      </c>
      <c r="Z144" s="34" t="s">
        <v>180</v>
      </c>
      <c r="AA144" s="36">
        <v>-127</v>
      </c>
      <c r="AB144" s="36">
        <v>58</v>
      </c>
    </row>
    <row r="145" spans="1:28" ht="42" customHeight="1">
      <c r="A145" s="134" t="s">
        <v>273</v>
      </c>
      <c r="B145" s="36">
        <v>-80</v>
      </c>
      <c r="C145" s="36">
        <v>60</v>
      </c>
      <c r="D145" s="34" t="s">
        <v>180</v>
      </c>
      <c r="E145" s="34" t="s">
        <v>180</v>
      </c>
      <c r="F145" s="34" t="s">
        <v>180</v>
      </c>
      <c r="G145" s="34" t="s">
        <v>180</v>
      </c>
      <c r="H145" s="34" t="s">
        <v>180</v>
      </c>
      <c r="I145" s="34" t="s">
        <v>180</v>
      </c>
      <c r="J145" s="34" t="s">
        <v>180</v>
      </c>
      <c r="K145" s="34" t="s">
        <v>180</v>
      </c>
      <c r="L145" s="34" t="s">
        <v>180</v>
      </c>
      <c r="M145" s="34" t="s">
        <v>180</v>
      </c>
      <c r="N145" s="34" t="s">
        <v>180</v>
      </c>
      <c r="O145" s="36">
        <v>-125</v>
      </c>
      <c r="P145" s="34" t="s">
        <v>180</v>
      </c>
      <c r="Q145" s="36">
        <v>-42</v>
      </c>
      <c r="R145" s="34" t="s">
        <v>180</v>
      </c>
      <c r="S145" s="34" t="s">
        <v>180</v>
      </c>
      <c r="T145" s="34" t="s">
        <v>180</v>
      </c>
      <c r="U145" s="34" t="s">
        <v>180</v>
      </c>
      <c r="V145" s="34" t="s">
        <v>180</v>
      </c>
      <c r="W145" s="34" t="s">
        <v>180</v>
      </c>
      <c r="X145" s="138"/>
      <c r="Y145" s="34" t="s">
        <v>180</v>
      </c>
      <c r="Z145" s="34" t="s">
        <v>180</v>
      </c>
      <c r="AA145" s="34" t="s">
        <v>180</v>
      </c>
      <c r="AB145" s="36">
        <v>-78</v>
      </c>
    </row>
    <row r="146" spans="1:28" ht="42" customHeight="1">
      <c r="A146" s="134" t="s">
        <v>211</v>
      </c>
      <c r="B146" s="34" t="s">
        <v>180</v>
      </c>
      <c r="C146" s="34" t="s">
        <v>180</v>
      </c>
      <c r="D146" s="34" t="s">
        <v>180</v>
      </c>
      <c r="E146" s="34" t="s">
        <v>180</v>
      </c>
      <c r="F146" s="34" t="s">
        <v>180</v>
      </c>
      <c r="G146" s="34" t="s">
        <v>180</v>
      </c>
      <c r="H146" s="34" t="s">
        <v>180</v>
      </c>
      <c r="I146" s="34" t="s">
        <v>180</v>
      </c>
      <c r="J146" s="34" t="s">
        <v>180</v>
      </c>
      <c r="K146" s="34" t="s">
        <v>180</v>
      </c>
      <c r="L146" s="34" t="s">
        <v>180</v>
      </c>
      <c r="M146" s="34" t="s">
        <v>180</v>
      </c>
      <c r="N146" s="34" t="s">
        <v>180</v>
      </c>
      <c r="O146" s="34" t="s">
        <v>180</v>
      </c>
      <c r="P146" s="36">
        <v>-172</v>
      </c>
      <c r="Q146" s="36">
        <v>-47</v>
      </c>
      <c r="R146" s="34" t="s">
        <v>180</v>
      </c>
      <c r="S146" s="34" t="s">
        <v>180</v>
      </c>
      <c r="T146" s="34" t="s">
        <v>180</v>
      </c>
      <c r="U146" s="36">
        <v>-211</v>
      </c>
      <c r="V146" s="34" t="s">
        <v>180</v>
      </c>
      <c r="W146" s="34" t="s">
        <v>180</v>
      </c>
      <c r="X146" s="34" t="s">
        <v>180</v>
      </c>
      <c r="Y146" s="138"/>
      <c r="Z146" s="34" t="s">
        <v>180</v>
      </c>
      <c r="AA146" s="36">
        <v>7</v>
      </c>
      <c r="AB146" s="34" t="s">
        <v>180</v>
      </c>
    </row>
    <row r="147" spans="1:28" ht="42" customHeight="1">
      <c r="A147" s="134" t="s">
        <v>311</v>
      </c>
      <c r="B147" s="34" t="s">
        <v>180</v>
      </c>
      <c r="C147" s="34" t="s">
        <v>180</v>
      </c>
      <c r="D147" s="34" t="s">
        <v>180</v>
      </c>
      <c r="E147" s="34" t="s">
        <v>180</v>
      </c>
      <c r="F147" s="34" t="s">
        <v>180</v>
      </c>
      <c r="G147" s="34" t="s">
        <v>180</v>
      </c>
      <c r="H147" s="34" t="s">
        <v>180</v>
      </c>
      <c r="I147" s="34" t="s">
        <v>180</v>
      </c>
      <c r="J147" s="34" t="s">
        <v>180</v>
      </c>
      <c r="K147" s="34" t="s">
        <v>180</v>
      </c>
      <c r="L147" s="34" t="s">
        <v>180</v>
      </c>
      <c r="M147" s="34" t="s">
        <v>180</v>
      </c>
      <c r="N147" s="36">
        <v>-31</v>
      </c>
      <c r="O147" s="34" t="s">
        <v>180</v>
      </c>
      <c r="P147" s="36">
        <v>-139</v>
      </c>
      <c r="Q147" s="36">
        <v>36</v>
      </c>
      <c r="R147" s="34" t="s">
        <v>180</v>
      </c>
      <c r="S147" s="36">
        <v>12</v>
      </c>
      <c r="T147" s="34" t="s">
        <v>180</v>
      </c>
      <c r="U147" s="34" t="s">
        <v>180</v>
      </c>
      <c r="V147" s="34" t="s">
        <v>180</v>
      </c>
      <c r="W147" s="34" t="s">
        <v>180</v>
      </c>
      <c r="X147" s="34" t="s">
        <v>180</v>
      </c>
      <c r="Y147" s="34" t="s">
        <v>180</v>
      </c>
      <c r="Z147" s="138"/>
      <c r="AA147" s="34" t="s">
        <v>180</v>
      </c>
      <c r="AB147" s="34" t="s">
        <v>180</v>
      </c>
    </row>
    <row r="148" spans="1:28" ht="42" customHeight="1">
      <c r="A148" s="134" t="s">
        <v>187</v>
      </c>
      <c r="B148" s="34" t="s">
        <v>180</v>
      </c>
      <c r="C148" s="34" t="s">
        <v>180</v>
      </c>
      <c r="D148" s="34" t="s">
        <v>180</v>
      </c>
      <c r="E148" s="34" t="s">
        <v>180</v>
      </c>
      <c r="F148" s="34" t="s">
        <v>180</v>
      </c>
      <c r="G148" s="34" t="s">
        <v>180</v>
      </c>
      <c r="H148" s="36">
        <v>244</v>
      </c>
      <c r="I148" s="34" t="s">
        <v>180</v>
      </c>
      <c r="J148" s="34" t="s">
        <v>180</v>
      </c>
      <c r="K148" s="34" t="s">
        <v>180</v>
      </c>
      <c r="L148" s="34" t="s">
        <v>180</v>
      </c>
      <c r="M148" s="34" t="s">
        <v>180</v>
      </c>
      <c r="N148" s="34" t="s">
        <v>180</v>
      </c>
      <c r="O148" s="36">
        <v>-4</v>
      </c>
      <c r="P148" s="36">
        <v>198</v>
      </c>
      <c r="Q148" s="36">
        <v>86</v>
      </c>
      <c r="R148" s="34" t="s">
        <v>180</v>
      </c>
      <c r="S148" s="36">
        <v>22</v>
      </c>
      <c r="T148" s="36">
        <v>65</v>
      </c>
      <c r="U148" s="36">
        <v>-24</v>
      </c>
      <c r="V148" s="36">
        <v>127</v>
      </c>
      <c r="W148" s="36">
        <v>127</v>
      </c>
      <c r="X148" s="34" t="s">
        <v>180</v>
      </c>
      <c r="Y148" s="36">
        <v>-7</v>
      </c>
      <c r="Z148" s="34" t="s">
        <v>180</v>
      </c>
      <c r="AA148" s="138"/>
      <c r="AB148" s="36">
        <v>54</v>
      </c>
    </row>
    <row r="149" spans="1:28" ht="42" customHeight="1">
      <c r="A149" s="134" t="s">
        <v>169</v>
      </c>
      <c r="B149" s="36">
        <v>257</v>
      </c>
      <c r="C149" s="36">
        <v>54</v>
      </c>
      <c r="D149" s="34" t="s">
        <v>180</v>
      </c>
      <c r="E149" s="34" t="s">
        <v>180</v>
      </c>
      <c r="F149" s="36">
        <v>208</v>
      </c>
      <c r="G149" s="34" t="s">
        <v>180</v>
      </c>
      <c r="H149" s="36">
        <v>169</v>
      </c>
      <c r="I149" s="36">
        <v>16</v>
      </c>
      <c r="J149" s="36">
        <v>-12</v>
      </c>
      <c r="K149" s="34" t="s">
        <v>180</v>
      </c>
      <c r="L149" s="36">
        <v>73</v>
      </c>
      <c r="M149" s="34" t="s">
        <v>180</v>
      </c>
      <c r="N149" s="34" t="s">
        <v>180</v>
      </c>
      <c r="O149" s="36">
        <v>292</v>
      </c>
      <c r="P149" s="36">
        <v>23</v>
      </c>
      <c r="Q149" s="36">
        <v>72</v>
      </c>
      <c r="R149" s="36">
        <v>48</v>
      </c>
      <c r="S149" s="34" t="s">
        <v>180</v>
      </c>
      <c r="T149" s="34" t="s">
        <v>180</v>
      </c>
      <c r="U149" s="34" t="s">
        <v>180</v>
      </c>
      <c r="V149" s="36">
        <v>-208</v>
      </c>
      <c r="W149" s="36">
        <v>-58</v>
      </c>
      <c r="X149" s="36">
        <v>78</v>
      </c>
      <c r="Y149" s="34" t="s">
        <v>180</v>
      </c>
      <c r="Z149" s="34" t="s">
        <v>180</v>
      </c>
      <c r="AA149" s="36">
        <v>-54</v>
      </c>
      <c r="AB149" s="138"/>
    </row>
    <row r="150" ht="12.75"/>
    <row r="151" spans="1:28" ht="42" customHeight="1">
      <c r="A151" s="170" t="s">
        <v>174</v>
      </c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</row>
    <row r="152" spans="2:28" ht="42" customHeight="1">
      <c r="B152" s="135" t="s">
        <v>108</v>
      </c>
      <c r="C152" s="135" t="s">
        <v>136</v>
      </c>
      <c r="D152" s="135" t="s">
        <v>290</v>
      </c>
      <c r="E152" s="135" t="s">
        <v>207</v>
      </c>
      <c r="F152" s="135" t="s">
        <v>206</v>
      </c>
      <c r="G152" s="135" t="s">
        <v>296</v>
      </c>
      <c r="H152" s="135" t="s">
        <v>103</v>
      </c>
      <c r="I152" s="135" t="s">
        <v>203</v>
      </c>
      <c r="J152" s="135" t="s">
        <v>205</v>
      </c>
      <c r="K152" s="135" t="s">
        <v>308</v>
      </c>
      <c r="L152" s="135" t="s">
        <v>186</v>
      </c>
      <c r="M152" s="135" t="s">
        <v>209</v>
      </c>
      <c r="N152" s="135" t="s">
        <v>312</v>
      </c>
      <c r="O152" s="135" t="s">
        <v>85</v>
      </c>
      <c r="P152" s="135" t="s">
        <v>88</v>
      </c>
      <c r="Q152" s="135" t="s">
        <v>96</v>
      </c>
      <c r="R152" s="135" t="s">
        <v>204</v>
      </c>
      <c r="S152" s="135" t="s">
        <v>95</v>
      </c>
      <c r="T152" s="135" t="s">
        <v>208</v>
      </c>
      <c r="U152" s="135" t="s">
        <v>212</v>
      </c>
      <c r="V152" s="135" t="s">
        <v>112</v>
      </c>
      <c r="W152" s="135" t="s">
        <v>133</v>
      </c>
      <c r="X152" s="135" t="s">
        <v>273</v>
      </c>
      <c r="Y152" s="135" t="s">
        <v>211</v>
      </c>
      <c r="Z152" s="135" t="s">
        <v>311</v>
      </c>
      <c r="AA152" s="135" t="s">
        <v>187</v>
      </c>
      <c r="AB152" s="135" t="s">
        <v>169</v>
      </c>
    </row>
    <row r="153" spans="1:28" ht="42" customHeight="1">
      <c r="A153" s="134" t="s">
        <v>108</v>
      </c>
      <c r="B153" s="138"/>
      <c r="C153" s="37">
        <v>99</v>
      </c>
      <c r="D153" s="34" t="s">
        <v>180</v>
      </c>
      <c r="E153" s="34" t="s">
        <v>180</v>
      </c>
      <c r="F153" s="34" t="s">
        <v>180</v>
      </c>
      <c r="G153" s="37">
        <v>23</v>
      </c>
      <c r="H153" s="37">
        <v>76</v>
      </c>
      <c r="I153" s="34" t="s">
        <v>180</v>
      </c>
      <c r="J153" s="34" t="s">
        <v>180</v>
      </c>
      <c r="K153" s="34" t="s">
        <v>180</v>
      </c>
      <c r="L153" s="37">
        <v>192</v>
      </c>
      <c r="M153" s="34" t="s">
        <v>180</v>
      </c>
      <c r="N153" s="34" t="s">
        <v>180</v>
      </c>
      <c r="O153" s="37">
        <v>26.5</v>
      </c>
      <c r="P153" s="37">
        <v>96.33333333333333</v>
      </c>
      <c r="Q153" s="37">
        <v>0</v>
      </c>
      <c r="R153" s="34" t="s">
        <v>180</v>
      </c>
      <c r="S153" s="37">
        <v>32</v>
      </c>
      <c r="T153" s="34" t="s">
        <v>180</v>
      </c>
      <c r="U153" s="34" t="s">
        <v>180</v>
      </c>
      <c r="V153" s="37">
        <v>88</v>
      </c>
      <c r="W153" s="34" t="s">
        <v>180</v>
      </c>
      <c r="X153" s="37">
        <v>80</v>
      </c>
      <c r="Y153" s="34" t="s">
        <v>180</v>
      </c>
      <c r="Z153" s="34" t="s">
        <v>180</v>
      </c>
      <c r="AA153" s="34" t="s">
        <v>180</v>
      </c>
      <c r="AB153" s="37">
        <v>75.5</v>
      </c>
    </row>
    <row r="154" spans="1:28" ht="42" customHeight="1">
      <c r="A154" s="134" t="s">
        <v>136</v>
      </c>
      <c r="B154" s="37">
        <v>18</v>
      </c>
      <c r="C154" s="138"/>
      <c r="D154" s="34" t="s">
        <v>180</v>
      </c>
      <c r="E154" s="37">
        <v>90</v>
      </c>
      <c r="F154" s="34" t="s">
        <v>180</v>
      </c>
      <c r="G154" s="34" t="s">
        <v>180</v>
      </c>
      <c r="H154" s="34" t="s">
        <v>180</v>
      </c>
      <c r="I154" s="34" t="s">
        <v>180</v>
      </c>
      <c r="J154" s="34" t="s">
        <v>180</v>
      </c>
      <c r="K154" s="34" t="s">
        <v>180</v>
      </c>
      <c r="L154" s="34" t="s">
        <v>180</v>
      </c>
      <c r="M154" s="37">
        <v>14</v>
      </c>
      <c r="N154" s="34" t="s">
        <v>180</v>
      </c>
      <c r="O154" s="37">
        <v>37.5</v>
      </c>
      <c r="P154" s="37">
        <v>45</v>
      </c>
      <c r="Q154" s="37">
        <v>55</v>
      </c>
      <c r="R154" s="34" t="s">
        <v>180</v>
      </c>
      <c r="S154" s="37">
        <v>31</v>
      </c>
      <c r="T154" s="37">
        <v>56</v>
      </c>
      <c r="U154" s="34" t="s">
        <v>180</v>
      </c>
      <c r="V154" s="37">
        <v>30</v>
      </c>
      <c r="W154" s="34" t="s">
        <v>180</v>
      </c>
      <c r="X154" s="37">
        <v>0</v>
      </c>
      <c r="Y154" s="34" t="s">
        <v>180</v>
      </c>
      <c r="Z154" s="34" t="s">
        <v>180</v>
      </c>
      <c r="AA154" s="34" t="s">
        <v>180</v>
      </c>
      <c r="AB154" s="37">
        <v>73</v>
      </c>
    </row>
    <row r="155" spans="1:28" ht="42" customHeight="1">
      <c r="A155" s="134" t="s">
        <v>290</v>
      </c>
      <c r="B155" s="34" t="s">
        <v>180</v>
      </c>
      <c r="C155" s="34" t="s">
        <v>180</v>
      </c>
      <c r="D155" s="138"/>
      <c r="E155" s="34" t="s">
        <v>180</v>
      </c>
      <c r="F155" s="34" t="s">
        <v>180</v>
      </c>
      <c r="G155" s="34" t="s">
        <v>180</v>
      </c>
      <c r="H155" s="34" t="s">
        <v>180</v>
      </c>
      <c r="I155" s="34" t="s">
        <v>180</v>
      </c>
      <c r="J155" s="34" t="s">
        <v>180</v>
      </c>
      <c r="K155" s="34" t="s">
        <v>180</v>
      </c>
      <c r="L155" s="34" t="s">
        <v>180</v>
      </c>
      <c r="M155" s="34" t="s">
        <v>180</v>
      </c>
      <c r="N155" s="34" t="s">
        <v>180</v>
      </c>
      <c r="O155" s="34" t="s">
        <v>180</v>
      </c>
      <c r="P155" s="37">
        <v>36</v>
      </c>
      <c r="Q155" s="37">
        <v>0</v>
      </c>
      <c r="R155" s="37">
        <v>72</v>
      </c>
      <c r="S155" s="37">
        <v>20</v>
      </c>
      <c r="T155" s="34" t="s">
        <v>180</v>
      </c>
      <c r="U155" s="34" t="s">
        <v>180</v>
      </c>
      <c r="V155" s="34" t="s">
        <v>180</v>
      </c>
      <c r="W155" s="34" t="s">
        <v>180</v>
      </c>
      <c r="X155" s="34" t="s">
        <v>180</v>
      </c>
      <c r="Y155" s="34" t="s">
        <v>180</v>
      </c>
      <c r="Z155" s="34" t="s">
        <v>180</v>
      </c>
      <c r="AA155" s="34" t="s">
        <v>180</v>
      </c>
      <c r="AB155" s="34" t="s">
        <v>180</v>
      </c>
    </row>
    <row r="156" spans="1:28" ht="42" customHeight="1">
      <c r="A156" s="134" t="s">
        <v>207</v>
      </c>
      <c r="B156" s="34" t="s">
        <v>180</v>
      </c>
      <c r="C156" s="37">
        <v>50</v>
      </c>
      <c r="D156" s="34" t="s">
        <v>180</v>
      </c>
      <c r="E156" s="138"/>
      <c r="F156" s="34" t="s">
        <v>180</v>
      </c>
      <c r="G156" s="34" t="s">
        <v>180</v>
      </c>
      <c r="H156" s="34" t="s">
        <v>180</v>
      </c>
      <c r="I156" s="34" t="s">
        <v>180</v>
      </c>
      <c r="J156" s="34" t="s">
        <v>180</v>
      </c>
      <c r="K156" s="34" t="s">
        <v>180</v>
      </c>
      <c r="L156" s="34" t="s">
        <v>180</v>
      </c>
      <c r="M156" s="37">
        <v>0</v>
      </c>
      <c r="N156" s="34" t="s">
        <v>180</v>
      </c>
      <c r="O156" s="37">
        <v>127</v>
      </c>
      <c r="P156" s="34" t="s">
        <v>180</v>
      </c>
      <c r="Q156" s="34" t="s">
        <v>180</v>
      </c>
      <c r="R156" s="34" t="s">
        <v>180</v>
      </c>
      <c r="S156" s="34" t="s">
        <v>180</v>
      </c>
      <c r="T156" s="37">
        <v>29</v>
      </c>
      <c r="U156" s="34" t="s">
        <v>180</v>
      </c>
      <c r="V156" s="34" t="s">
        <v>180</v>
      </c>
      <c r="W156" s="34" t="s">
        <v>180</v>
      </c>
      <c r="X156" s="34" t="s">
        <v>180</v>
      </c>
      <c r="Y156" s="34" t="s">
        <v>180</v>
      </c>
      <c r="Z156" s="34" t="s">
        <v>180</v>
      </c>
      <c r="AA156" s="34" t="s">
        <v>180</v>
      </c>
      <c r="AB156" s="34" t="s">
        <v>180</v>
      </c>
    </row>
    <row r="157" spans="1:28" ht="42" customHeight="1">
      <c r="A157" s="134" t="s">
        <v>206</v>
      </c>
      <c r="B157" s="34" t="s">
        <v>180</v>
      </c>
      <c r="C157" s="34" t="s">
        <v>180</v>
      </c>
      <c r="D157" s="34" t="s">
        <v>180</v>
      </c>
      <c r="E157" s="34" t="s">
        <v>180</v>
      </c>
      <c r="F157" s="138"/>
      <c r="G157" s="34" t="s">
        <v>180</v>
      </c>
      <c r="H157" s="34" t="s">
        <v>180</v>
      </c>
      <c r="I157" s="37">
        <v>25</v>
      </c>
      <c r="J157" s="37">
        <v>0</v>
      </c>
      <c r="K157" s="34" t="s">
        <v>180</v>
      </c>
      <c r="L157" s="34" t="s">
        <v>180</v>
      </c>
      <c r="M157" s="34" t="s">
        <v>180</v>
      </c>
      <c r="N157" s="34" t="s">
        <v>180</v>
      </c>
      <c r="O157" s="34" t="s">
        <v>180</v>
      </c>
      <c r="P157" s="34" t="s">
        <v>180</v>
      </c>
      <c r="Q157" s="34" t="s">
        <v>180</v>
      </c>
      <c r="R157" s="37">
        <v>0</v>
      </c>
      <c r="S157" s="34" t="s">
        <v>180</v>
      </c>
      <c r="T157" s="34" t="s">
        <v>180</v>
      </c>
      <c r="U157" s="34" t="s">
        <v>180</v>
      </c>
      <c r="V157" s="34" t="s">
        <v>180</v>
      </c>
      <c r="W157" s="34" t="s">
        <v>180</v>
      </c>
      <c r="X157" s="34" t="s">
        <v>180</v>
      </c>
      <c r="Y157" s="34" t="s">
        <v>180</v>
      </c>
      <c r="Z157" s="34" t="s">
        <v>180</v>
      </c>
      <c r="AA157" s="34" t="s">
        <v>180</v>
      </c>
      <c r="AB157" s="37">
        <v>33</v>
      </c>
    </row>
    <row r="158" spans="1:28" ht="42" customHeight="1">
      <c r="A158" s="134" t="s">
        <v>296</v>
      </c>
      <c r="B158" s="37">
        <v>120</v>
      </c>
      <c r="C158" s="34" t="s">
        <v>180</v>
      </c>
      <c r="D158" s="34" t="s">
        <v>180</v>
      </c>
      <c r="E158" s="34" t="s">
        <v>180</v>
      </c>
      <c r="F158" s="34" t="s">
        <v>180</v>
      </c>
      <c r="G158" s="138"/>
      <c r="H158" s="37">
        <v>0</v>
      </c>
      <c r="I158" s="34" t="s">
        <v>180</v>
      </c>
      <c r="J158" s="34" t="s">
        <v>180</v>
      </c>
      <c r="K158" s="34" t="s">
        <v>180</v>
      </c>
      <c r="L158" s="34" t="s">
        <v>180</v>
      </c>
      <c r="M158" s="34" t="s">
        <v>180</v>
      </c>
      <c r="N158" s="34" t="s">
        <v>180</v>
      </c>
      <c r="O158" s="37">
        <v>105</v>
      </c>
      <c r="P158" s="34" t="s">
        <v>180</v>
      </c>
      <c r="Q158" s="34" t="s">
        <v>180</v>
      </c>
      <c r="R158" s="34" t="s">
        <v>180</v>
      </c>
      <c r="S158" s="34" t="s">
        <v>180</v>
      </c>
      <c r="T158" s="34" t="s">
        <v>180</v>
      </c>
      <c r="U158" s="34" t="s">
        <v>180</v>
      </c>
      <c r="V158" s="37">
        <v>0</v>
      </c>
      <c r="W158" s="34" t="s">
        <v>180</v>
      </c>
      <c r="X158" s="34" t="s">
        <v>180</v>
      </c>
      <c r="Y158" s="34" t="s">
        <v>180</v>
      </c>
      <c r="Z158" s="34" t="s">
        <v>180</v>
      </c>
      <c r="AA158" s="34" t="s">
        <v>180</v>
      </c>
      <c r="AB158" s="34" t="s">
        <v>180</v>
      </c>
    </row>
    <row r="159" spans="1:28" ht="42" customHeight="1">
      <c r="A159" s="134" t="s">
        <v>103</v>
      </c>
      <c r="B159" s="37">
        <v>68.66666666666667</v>
      </c>
      <c r="C159" s="34" t="s">
        <v>180</v>
      </c>
      <c r="D159" s="34" t="s">
        <v>180</v>
      </c>
      <c r="E159" s="34" t="s">
        <v>180</v>
      </c>
      <c r="F159" s="34" t="s">
        <v>180</v>
      </c>
      <c r="G159" s="37">
        <v>115</v>
      </c>
      <c r="H159" s="138"/>
      <c r="I159" s="34" t="s">
        <v>180</v>
      </c>
      <c r="J159" s="34" t="s">
        <v>180</v>
      </c>
      <c r="K159" s="37">
        <v>32</v>
      </c>
      <c r="L159" s="37">
        <v>67</v>
      </c>
      <c r="M159" s="34" t="s">
        <v>180</v>
      </c>
      <c r="N159" s="34" t="s">
        <v>180</v>
      </c>
      <c r="O159" s="37">
        <v>52.25</v>
      </c>
      <c r="P159" s="37">
        <v>50</v>
      </c>
      <c r="Q159" s="37">
        <v>76.66666666666667</v>
      </c>
      <c r="R159" s="34" t="s">
        <v>180</v>
      </c>
      <c r="S159" s="37">
        <v>12</v>
      </c>
      <c r="T159" s="34" t="s">
        <v>180</v>
      </c>
      <c r="U159" s="34" t="s">
        <v>180</v>
      </c>
      <c r="V159" s="37">
        <v>22.4</v>
      </c>
      <c r="W159" s="37">
        <v>46.4</v>
      </c>
      <c r="X159" s="34" t="s">
        <v>180</v>
      </c>
      <c r="Y159" s="34" t="s">
        <v>180</v>
      </c>
      <c r="Z159" s="34" t="s">
        <v>180</v>
      </c>
      <c r="AA159" s="37">
        <v>0</v>
      </c>
      <c r="AB159" s="37">
        <v>44.5</v>
      </c>
    </row>
    <row r="160" spans="1:28" ht="42" customHeight="1">
      <c r="A160" s="134" t="s">
        <v>203</v>
      </c>
      <c r="B160" s="34" t="s">
        <v>180</v>
      </c>
      <c r="C160" s="34" t="s">
        <v>180</v>
      </c>
      <c r="D160" s="34" t="s">
        <v>180</v>
      </c>
      <c r="E160" s="34" t="s">
        <v>180</v>
      </c>
      <c r="F160" s="37">
        <v>12</v>
      </c>
      <c r="G160" s="34" t="s">
        <v>180</v>
      </c>
      <c r="H160" s="34" t="s">
        <v>180</v>
      </c>
      <c r="I160" s="138"/>
      <c r="J160" s="37">
        <v>20</v>
      </c>
      <c r="K160" s="34" t="s">
        <v>180</v>
      </c>
      <c r="L160" s="34" t="s">
        <v>180</v>
      </c>
      <c r="M160" s="34" t="s">
        <v>180</v>
      </c>
      <c r="N160" s="34" t="s">
        <v>180</v>
      </c>
      <c r="O160" s="34" t="s">
        <v>180</v>
      </c>
      <c r="P160" s="34" t="s">
        <v>180</v>
      </c>
      <c r="Q160" s="34" t="s">
        <v>180</v>
      </c>
      <c r="R160" s="37">
        <v>26</v>
      </c>
      <c r="S160" s="34" t="s">
        <v>180</v>
      </c>
      <c r="T160" s="34" t="s">
        <v>180</v>
      </c>
      <c r="U160" s="34" t="s">
        <v>180</v>
      </c>
      <c r="V160" s="34" t="s">
        <v>180</v>
      </c>
      <c r="W160" s="34" t="s">
        <v>180</v>
      </c>
      <c r="X160" s="34" t="s">
        <v>180</v>
      </c>
      <c r="Y160" s="34" t="s">
        <v>180</v>
      </c>
      <c r="Z160" s="34" t="s">
        <v>180</v>
      </c>
      <c r="AA160" s="34" t="s">
        <v>180</v>
      </c>
      <c r="AB160" s="37">
        <v>0</v>
      </c>
    </row>
    <row r="161" spans="1:28" ht="42" customHeight="1">
      <c r="A161" s="134" t="s">
        <v>205</v>
      </c>
      <c r="B161" s="34" t="s">
        <v>180</v>
      </c>
      <c r="C161" s="34" t="s">
        <v>180</v>
      </c>
      <c r="D161" s="34" t="s">
        <v>180</v>
      </c>
      <c r="E161" s="34" t="s">
        <v>180</v>
      </c>
      <c r="F161" s="37">
        <v>0</v>
      </c>
      <c r="G161" s="34" t="s">
        <v>180</v>
      </c>
      <c r="H161" s="34" t="s">
        <v>180</v>
      </c>
      <c r="I161" s="37">
        <v>0</v>
      </c>
      <c r="J161" s="138"/>
      <c r="K161" s="34" t="s">
        <v>180</v>
      </c>
      <c r="L161" s="34" t="s">
        <v>180</v>
      </c>
      <c r="M161" s="34" t="s">
        <v>180</v>
      </c>
      <c r="N161" s="34" t="s">
        <v>180</v>
      </c>
      <c r="O161" s="34" t="s">
        <v>180</v>
      </c>
      <c r="P161" s="34" t="s">
        <v>180</v>
      </c>
      <c r="Q161" s="34" t="s">
        <v>180</v>
      </c>
      <c r="R161" s="37">
        <v>31</v>
      </c>
      <c r="S161" s="34" t="s">
        <v>180</v>
      </c>
      <c r="T161" s="34" t="s">
        <v>180</v>
      </c>
      <c r="U161" s="34" t="s">
        <v>180</v>
      </c>
      <c r="V161" s="34" t="s">
        <v>180</v>
      </c>
      <c r="W161" s="34" t="s">
        <v>180</v>
      </c>
      <c r="X161" s="34" t="s">
        <v>180</v>
      </c>
      <c r="Y161" s="34" t="s">
        <v>180</v>
      </c>
      <c r="Z161" s="34" t="s">
        <v>180</v>
      </c>
      <c r="AA161" s="34" t="s">
        <v>180</v>
      </c>
      <c r="AB161" s="37">
        <v>91</v>
      </c>
    </row>
    <row r="162" spans="1:28" ht="42" customHeight="1">
      <c r="A162" s="134" t="s">
        <v>308</v>
      </c>
      <c r="B162" s="34" t="s">
        <v>180</v>
      </c>
      <c r="C162" s="34" t="s">
        <v>180</v>
      </c>
      <c r="D162" s="34" t="s">
        <v>180</v>
      </c>
      <c r="E162" s="34" t="s">
        <v>180</v>
      </c>
      <c r="F162" s="34" t="s">
        <v>180</v>
      </c>
      <c r="G162" s="34" t="s">
        <v>180</v>
      </c>
      <c r="H162" s="37">
        <v>0</v>
      </c>
      <c r="I162" s="34" t="s">
        <v>180</v>
      </c>
      <c r="J162" s="34" t="s">
        <v>180</v>
      </c>
      <c r="K162" s="138"/>
      <c r="L162" s="34" t="s">
        <v>180</v>
      </c>
      <c r="M162" s="34" t="s">
        <v>180</v>
      </c>
      <c r="N162" s="34" t="s">
        <v>180</v>
      </c>
      <c r="O162" s="37">
        <v>106</v>
      </c>
      <c r="P162" s="34" t="s">
        <v>180</v>
      </c>
      <c r="Q162" s="34" t="s">
        <v>180</v>
      </c>
      <c r="R162" s="34" t="s">
        <v>180</v>
      </c>
      <c r="S162" s="34" t="s">
        <v>180</v>
      </c>
      <c r="T162" s="34" t="s">
        <v>180</v>
      </c>
      <c r="U162" s="34" t="s">
        <v>180</v>
      </c>
      <c r="V162" s="37">
        <v>90</v>
      </c>
      <c r="W162" s="37">
        <v>38</v>
      </c>
      <c r="X162" s="34" t="s">
        <v>180</v>
      </c>
      <c r="Y162" s="34" t="s">
        <v>180</v>
      </c>
      <c r="Z162" s="34" t="s">
        <v>180</v>
      </c>
      <c r="AA162" s="34" t="s">
        <v>180</v>
      </c>
      <c r="AB162" s="34" t="s">
        <v>180</v>
      </c>
    </row>
    <row r="163" spans="1:28" ht="42" customHeight="1">
      <c r="A163" s="134" t="s">
        <v>186</v>
      </c>
      <c r="B163" s="37">
        <v>76</v>
      </c>
      <c r="C163" s="34" t="s">
        <v>180</v>
      </c>
      <c r="D163" s="34" t="s">
        <v>180</v>
      </c>
      <c r="E163" s="34" t="s">
        <v>180</v>
      </c>
      <c r="F163" s="34" t="s">
        <v>180</v>
      </c>
      <c r="G163" s="34" t="s">
        <v>180</v>
      </c>
      <c r="H163" s="37">
        <v>0</v>
      </c>
      <c r="I163" s="34" t="s">
        <v>180</v>
      </c>
      <c r="J163" s="34" t="s">
        <v>180</v>
      </c>
      <c r="K163" s="34" t="s">
        <v>180</v>
      </c>
      <c r="L163" s="138"/>
      <c r="M163" s="34" t="s">
        <v>180</v>
      </c>
      <c r="N163" s="34" t="s">
        <v>180</v>
      </c>
      <c r="O163" s="34" t="s">
        <v>180</v>
      </c>
      <c r="P163" s="37">
        <v>40</v>
      </c>
      <c r="Q163" s="34" t="s">
        <v>180</v>
      </c>
      <c r="R163" s="34" t="s">
        <v>180</v>
      </c>
      <c r="S163" s="34" t="s">
        <v>180</v>
      </c>
      <c r="T163" s="34" t="s">
        <v>180</v>
      </c>
      <c r="U163" s="34" t="s">
        <v>180</v>
      </c>
      <c r="V163" s="34" t="s">
        <v>180</v>
      </c>
      <c r="W163" s="34" t="s">
        <v>180</v>
      </c>
      <c r="X163" s="34" t="s">
        <v>180</v>
      </c>
      <c r="Y163" s="34" t="s">
        <v>180</v>
      </c>
      <c r="Z163" s="34" t="s">
        <v>180</v>
      </c>
      <c r="AA163" s="34" t="s">
        <v>180</v>
      </c>
      <c r="AB163" s="37">
        <v>39</v>
      </c>
    </row>
    <row r="164" spans="1:28" ht="42" customHeight="1">
      <c r="A164" s="134" t="s">
        <v>209</v>
      </c>
      <c r="B164" s="34" t="s">
        <v>180</v>
      </c>
      <c r="C164" s="37">
        <v>73</v>
      </c>
      <c r="D164" s="34" t="s">
        <v>180</v>
      </c>
      <c r="E164" s="37">
        <v>12</v>
      </c>
      <c r="F164" s="34" t="s">
        <v>180</v>
      </c>
      <c r="G164" s="34" t="s">
        <v>180</v>
      </c>
      <c r="H164" s="34" t="s">
        <v>180</v>
      </c>
      <c r="I164" s="34" t="s">
        <v>180</v>
      </c>
      <c r="J164" s="34" t="s">
        <v>180</v>
      </c>
      <c r="K164" s="34" t="s">
        <v>180</v>
      </c>
      <c r="L164" s="34" t="s">
        <v>180</v>
      </c>
      <c r="M164" s="138"/>
      <c r="N164" s="34" t="s">
        <v>180</v>
      </c>
      <c r="O164" s="37">
        <v>39</v>
      </c>
      <c r="P164" s="34" t="s">
        <v>180</v>
      </c>
      <c r="Q164" s="34" t="s">
        <v>180</v>
      </c>
      <c r="R164" s="34" t="s">
        <v>180</v>
      </c>
      <c r="S164" s="34" t="s">
        <v>180</v>
      </c>
      <c r="T164" s="37">
        <v>0</v>
      </c>
      <c r="U164" s="34" t="s">
        <v>180</v>
      </c>
      <c r="V164" s="34" t="s">
        <v>180</v>
      </c>
      <c r="W164" s="34" t="s">
        <v>180</v>
      </c>
      <c r="X164" s="34" t="s">
        <v>180</v>
      </c>
      <c r="Y164" s="34" t="s">
        <v>180</v>
      </c>
      <c r="Z164" s="34" t="s">
        <v>180</v>
      </c>
      <c r="AA164" s="34" t="s">
        <v>180</v>
      </c>
      <c r="AB164" s="34" t="s">
        <v>180</v>
      </c>
    </row>
    <row r="165" spans="1:28" ht="42" customHeight="1">
      <c r="A165" s="134" t="s">
        <v>312</v>
      </c>
      <c r="B165" s="34" t="s">
        <v>180</v>
      </c>
      <c r="C165" s="34" t="s">
        <v>180</v>
      </c>
      <c r="D165" s="34" t="s">
        <v>180</v>
      </c>
      <c r="E165" s="34" t="s">
        <v>180</v>
      </c>
      <c r="F165" s="34" t="s">
        <v>180</v>
      </c>
      <c r="G165" s="34" t="s">
        <v>180</v>
      </c>
      <c r="H165" s="34" t="s">
        <v>180</v>
      </c>
      <c r="I165" s="34" t="s">
        <v>180</v>
      </c>
      <c r="J165" s="34" t="s">
        <v>180</v>
      </c>
      <c r="K165" s="34" t="s">
        <v>180</v>
      </c>
      <c r="L165" s="34" t="s">
        <v>180</v>
      </c>
      <c r="M165" s="34" t="s">
        <v>180</v>
      </c>
      <c r="N165" s="138"/>
      <c r="O165" s="34" t="s">
        <v>180</v>
      </c>
      <c r="P165" s="37">
        <v>73</v>
      </c>
      <c r="Q165" s="37">
        <v>90</v>
      </c>
      <c r="R165" s="34" t="s">
        <v>180</v>
      </c>
      <c r="S165" s="37">
        <v>85</v>
      </c>
      <c r="T165" s="34" t="s">
        <v>180</v>
      </c>
      <c r="U165" s="34" t="s">
        <v>180</v>
      </c>
      <c r="V165" s="34" t="s">
        <v>180</v>
      </c>
      <c r="W165" s="34" t="s">
        <v>180</v>
      </c>
      <c r="X165" s="34" t="s">
        <v>180</v>
      </c>
      <c r="Y165" s="34" t="s">
        <v>180</v>
      </c>
      <c r="Z165" s="37">
        <v>49</v>
      </c>
      <c r="AA165" s="34" t="s">
        <v>180</v>
      </c>
      <c r="AB165" s="34" t="s">
        <v>180</v>
      </c>
    </row>
    <row r="166" spans="1:28" ht="42" customHeight="1">
      <c r="A166" s="134" t="s">
        <v>85</v>
      </c>
      <c r="B166" s="37">
        <v>142</v>
      </c>
      <c r="C166" s="37">
        <v>118.5</v>
      </c>
      <c r="D166" s="34" t="s">
        <v>180</v>
      </c>
      <c r="E166" s="37">
        <v>37</v>
      </c>
      <c r="F166" s="34" t="s">
        <v>180</v>
      </c>
      <c r="G166" s="37">
        <v>153</v>
      </c>
      <c r="H166" s="37">
        <v>70.5</v>
      </c>
      <c r="I166" s="34" t="s">
        <v>180</v>
      </c>
      <c r="J166" s="34" t="s">
        <v>180</v>
      </c>
      <c r="K166" s="37">
        <v>255</v>
      </c>
      <c r="L166" s="34" t="s">
        <v>180</v>
      </c>
      <c r="M166" s="37">
        <v>77</v>
      </c>
      <c r="N166" s="34" t="s">
        <v>180</v>
      </c>
      <c r="O166" s="138"/>
      <c r="P166" s="37">
        <v>158</v>
      </c>
      <c r="Q166" s="37">
        <v>100.4</v>
      </c>
      <c r="R166" s="34" t="s">
        <v>180</v>
      </c>
      <c r="S166" s="37">
        <v>108.66666666666667</v>
      </c>
      <c r="T166" s="37">
        <v>131</v>
      </c>
      <c r="U166" s="37">
        <v>198</v>
      </c>
      <c r="V166" s="37">
        <v>140.75</v>
      </c>
      <c r="W166" s="37">
        <v>90</v>
      </c>
      <c r="X166" s="37">
        <v>96.5</v>
      </c>
      <c r="Y166" s="34" t="s">
        <v>180</v>
      </c>
      <c r="Z166" s="34" t="s">
        <v>180</v>
      </c>
      <c r="AA166" s="37">
        <v>196.66666666666666</v>
      </c>
      <c r="AB166" s="37">
        <v>89.2</v>
      </c>
    </row>
    <row r="167" spans="1:28" ht="42" customHeight="1">
      <c r="A167" s="134" t="s">
        <v>88</v>
      </c>
      <c r="B167" s="38">
        <v>337.6666666666667</v>
      </c>
      <c r="C167" s="37">
        <v>326</v>
      </c>
      <c r="D167" s="37">
        <v>117</v>
      </c>
      <c r="E167" s="34" t="s">
        <v>180</v>
      </c>
      <c r="F167" s="34" t="s">
        <v>180</v>
      </c>
      <c r="G167" s="34" t="s">
        <v>180</v>
      </c>
      <c r="H167" s="37">
        <v>169.5</v>
      </c>
      <c r="I167" s="34" t="s">
        <v>180</v>
      </c>
      <c r="J167" s="34" t="s">
        <v>180</v>
      </c>
      <c r="K167" s="34" t="s">
        <v>180</v>
      </c>
      <c r="L167" s="37">
        <v>126</v>
      </c>
      <c r="M167" s="34" t="s">
        <v>180</v>
      </c>
      <c r="N167" s="37">
        <v>75</v>
      </c>
      <c r="O167" s="37">
        <v>184.33333333333334</v>
      </c>
      <c r="P167" s="138"/>
      <c r="Q167" s="37">
        <v>211.66666666666666</v>
      </c>
      <c r="R167" s="37">
        <v>208</v>
      </c>
      <c r="S167" s="37">
        <v>167.83333333333334</v>
      </c>
      <c r="T167" s="34" t="s">
        <v>180</v>
      </c>
      <c r="U167" s="37">
        <v>193</v>
      </c>
      <c r="V167" s="37">
        <v>61.5</v>
      </c>
      <c r="W167" s="37">
        <v>132.5</v>
      </c>
      <c r="X167" s="34" t="s">
        <v>180</v>
      </c>
      <c r="Y167" s="37">
        <v>233</v>
      </c>
      <c r="Z167" s="37">
        <v>191</v>
      </c>
      <c r="AA167" s="37">
        <v>42.333333333333336</v>
      </c>
      <c r="AB167" s="37">
        <v>103.33333333333333</v>
      </c>
    </row>
    <row r="168" spans="1:28" ht="42" customHeight="1">
      <c r="A168" s="134" t="s">
        <v>96</v>
      </c>
      <c r="B168" s="37">
        <v>165</v>
      </c>
      <c r="C168" s="37">
        <v>56</v>
      </c>
      <c r="D168" s="37">
        <v>100</v>
      </c>
      <c r="E168" s="34" t="s">
        <v>180</v>
      </c>
      <c r="F168" s="34" t="s">
        <v>180</v>
      </c>
      <c r="G168" s="34" t="s">
        <v>180</v>
      </c>
      <c r="H168" s="37">
        <v>99.66666666666667</v>
      </c>
      <c r="I168" s="34" t="s">
        <v>180</v>
      </c>
      <c r="J168" s="34" t="s">
        <v>180</v>
      </c>
      <c r="K168" s="34" t="s">
        <v>180</v>
      </c>
      <c r="L168" s="34" t="s">
        <v>180</v>
      </c>
      <c r="M168" s="34" t="s">
        <v>180</v>
      </c>
      <c r="N168" s="37">
        <v>90</v>
      </c>
      <c r="O168" s="37">
        <v>71</v>
      </c>
      <c r="P168" s="37">
        <v>80.83333333333333</v>
      </c>
      <c r="Q168" s="138"/>
      <c r="R168" s="37">
        <v>65</v>
      </c>
      <c r="S168" s="37">
        <v>36.5</v>
      </c>
      <c r="T168" s="34" t="s">
        <v>180</v>
      </c>
      <c r="U168" s="37">
        <v>149</v>
      </c>
      <c r="V168" s="37">
        <v>106.25</v>
      </c>
      <c r="W168" s="37">
        <v>32.5</v>
      </c>
      <c r="X168" s="37">
        <v>52</v>
      </c>
      <c r="Y168" s="37">
        <v>59</v>
      </c>
      <c r="Z168" s="37">
        <v>57</v>
      </c>
      <c r="AA168" s="37">
        <v>58</v>
      </c>
      <c r="AB168" s="37">
        <v>90.33333333333333</v>
      </c>
    </row>
    <row r="169" spans="1:28" ht="42" customHeight="1">
      <c r="A169" s="134" t="s">
        <v>204</v>
      </c>
      <c r="B169" s="34" t="s">
        <v>180</v>
      </c>
      <c r="C169" s="34" t="s">
        <v>180</v>
      </c>
      <c r="D169" s="37">
        <v>35</v>
      </c>
      <c r="E169" s="34" t="s">
        <v>180</v>
      </c>
      <c r="F169" s="37">
        <v>38</v>
      </c>
      <c r="G169" s="34" t="s">
        <v>180</v>
      </c>
      <c r="H169" s="34" t="s">
        <v>180</v>
      </c>
      <c r="I169" s="37">
        <v>102</v>
      </c>
      <c r="J169" s="37">
        <v>144</v>
      </c>
      <c r="K169" s="34" t="s">
        <v>180</v>
      </c>
      <c r="L169" s="34" t="s">
        <v>180</v>
      </c>
      <c r="M169" s="34" t="s">
        <v>180</v>
      </c>
      <c r="N169" s="34" t="s">
        <v>180</v>
      </c>
      <c r="O169" s="34" t="s">
        <v>180</v>
      </c>
      <c r="P169" s="37">
        <v>81</v>
      </c>
      <c r="Q169" s="37">
        <v>0</v>
      </c>
      <c r="R169" s="138"/>
      <c r="S169" s="37">
        <v>18</v>
      </c>
      <c r="T169" s="34" t="s">
        <v>180</v>
      </c>
      <c r="U169" s="34" t="s">
        <v>180</v>
      </c>
      <c r="V169" s="34" t="s">
        <v>180</v>
      </c>
      <c r="W169" s="34" t="s">
        <v>180</v>
      </c>
      <c r="X169" s="34" t="s">
        <v>180</v>
      </c>
      <c r="Y169" s="34" t="s">
        <v>180</v>
      </c>
      <c r="Z169" s="34" t="s">
        <v>180</v>
      </c>
      <c r="AA169" s="34" t="s">
        <v>180</v>
      </c>
      <c r="AB169" s="37">
        <v>12</v>
      </c>
    </row>
    <row r="170" spans="1:28" ht="42" customHeight="1">
      <c r="A170" s="134" t="s">
        <v>95</v>
      </c>
      <c r="B170" s="37">
        <v>46</v>
      </c>
      <c r="C170" s="37">
        <v>207</v>
      </c>
      <c r="D170" s="37">
        <v>122</v>
      </c>
      <c r="E170" s="34" t="s">
        <v>180</v>
      </c>
      <c r="F170" s="34" t="s">
        <v>180</v>
      </c>
      <c r="G170" s="34" t="s">
        <v>180</v>
      </c>
      <c r="H170" s="37">
        <v>37</v>
      </c>
      <c r="I170" s="34" t="s">
        <v>180</v>
      </c>
      <c r="J170" s="34" t="s">
        <v>180</v>
      </c>
      <c r="K170" s="34" t="s">
        <v>180</v>
      </c>
      <c r="L170" s="34" t="s">
        <v>180</v>
      </c>
      <c r="M170" s="34" t="s">
        <v>180</v>
      </c>
      <c r="N170" s="37">
        <v>138</v>
      </c>
      <c r="O170" s="37">
        <v>182</v>
      </c>
      <c r="P170" s="37">
        <v>76.66666666666667</v>
      </c>
      <c r="Q170" s="37">
        <v>29</v>
      </c>
      <c r="R170" s="37">
        <v>132</v>
      </c>
      <c r="S170" s="138"/>
      <c r="T170" s="34" t="s">
        <v>180</v>
      </c>
      <c r="U170" s="34" t="s">
        <v>180</v>
      </c>
      <c r="V170" s="37">
        <v>76.8</v>
      </c>
      <c r="W170" s="37">
        <v>49.333333333333336</v>
      </c>
      <c r="X170" s="34" t="s">
        <v>180</v>
      </c>
      <c r="Y170" s="34" t="s">
        <v>180</v>
      </c>
      <c r="Z170" s="37">
        <v>82</v>
      </c>
      <c r="AA170" s="37">
        <v>128</v>
      </c>
      <c r="AB170" s="34" t="s">
        <v>180</v>
      </c>
    </row>
    <row r="171" spans="1:28" ht="42" customHeight="1">
      <c r="A171" s="134" t="s">
        <v>208</v>
      </c>
      <c r="B171" s="34" t="s">
        <v>180</v>
      </c>
      <c r="C171" s="37">
        <v>107</v>
      </c>
      <c r="D171" s="34" t="s">
        <v>180</v>
      </c>
      <c r="E171" s="37">
        <v>191</v>
      </c>
      <c r="F171" s="34" t="s">
        <v>180</v>
      </c>
      <c r="G171" s="34" t="s">
        <v>180</v>
      </c>
      <c r="H171" s="34" t="s">
        <v>180</v>
      </c>
      <c r="I171" s="34" t="s">
        <v>180</v>
      </c>
      <c r="J171" s="34" t="s">
        <v>180</v>
      </c>
      <c r="K171" s="34" t="s">
        <v>180</v>
      </c>
      <c r="L171" s="34" t="s">
        <v>180</v>
      </c>
      <c r="M171" s="37">
        <v>34</v>
      </c>
      <c r="N171" s="34" t="s">
        <v>180</v>
      </c>
      <c r="O171" s="37">
        <v>43</v>
      </c>
      <c r="P171" s="34" t="s">
        <v>180</v>
      </c>
      <c r="Q171" s="34" t="s">
        <v>180</v>
      </c>
      <c r="R171" s="34" t="s">
        <v>180</v>
      </c>
      <c r="S171" s="34" t="s">
        <v>180</v>
      </c>
      <c r="T171" s="138"/>
      <c r="U171" s="34" t="s">
        <v>180</v>
      </c>
      <c r="V171" s="34" t="s">
        <v>180</v>
      </c>
      <c r="W171" s="34" t="s">
        <v>180</v>
      </c>
      <c r="X171" s="34" t="s">
        <v>180</v>
      </c>
      <c r="Y171" s="34" t="s">
        <v>180</v>
      </c>
      <c r="Z171" s="34" t="s">
        <v>180</v>
      </c>
      <c r="AA171" s="37">
        <v>0</v>
      </c>
      <c r="AB171" s="34" t="s">
        <v>180</v>
      </c>
    </row>
    <row r="172" spans="1:28" ht="42" customHeight="1">
      <c r="A172" s="134" t="s">
        <v>212</v>
      </c>
      <c r="B172" s="34" t="s">
        <v>180</v>
      </c>
      <c r="C172" s="34" t="s">
        <v>180</v>
      </c>
      <c r="D172" s="34" t="s">
        <v>180</v>
      </c>
      <c r="E172" s="34" t="s">
        <v>180</v>
      </c>
      <c r="F172" s="34" t="s">
        <v>180</v>
      </c>
      <c r="G172" s="34" t="s">
        <v>180</v>
      </c>
      <c r="H172" s="34" t="s">
        <v>180</v>
      </c>
      <c r="I172" s="34" t="s">
        <v>180</v>
      </c>
      <c r="J172" s="34" t="s">
        <v>180</v>
      </c>
      <c r="K172" s="34" t="s">
        <v>180</v>
      </c>
      <c r="L172" s="34" t="s">
        <v>180</v>
      </c>
      <c r="M172" s="34" t="s">
        <v>180</v>
      </c>
      <c r="N172" s="34" t="s">
        <v>180</v>
      </c>
      <c r="O172" s="37">
        <v>35</v>
      </c>
      <c r="P172" s="37">
        <v>146</v>
      </c>
      <c r="Q172" s="37">
        <v>300</v>
      </c>
      <c r="R172" s="34" t="s">
        <v>180</v>
      </c>
      <c r="S172" s="34" t="s">
        <v>180</v>
      </c>
      <c r="T172" s="34" t="s">
        <v>180</v>
      </c>
      <c r="U172" s="138"/>
      <c r="V172" s="34" t="s">
        <v>180</v>
      </c>
      <c r="W172" s="34" t="s">
        <v>180</v>
      </c>
      <c r="X172" s="34" t="s">
        <v>180</v>
      </c>
      <c r="Y172" s="37">
        <v>211</v>
      </c>
      <c r="Z172" s="34" t="s">
        <v>180</v>
      </c>
      <c r="AA172" s="37">
        <v>102</v>
      </c>
      <c r="AB172" s="34" t="s">
        <v>180</v>
      </c>
    </row>
    <row r="173" spans="1:28" ht="42" customHeight="1">
      <c r="A173" s="134" t="s">
        <v>112</v>
      </c>
      <c r="B173" s="37">
        <v>198</v>
      </c>
      <c r="C173" s="37">
        <v>108</v>
      </c>
      <c r="D173" s="34" t="s">
        <v>180</v>
      </c>
      <c r="E173" s="34" t="s">
        <v>180</v>
      </c>
      <c r="F173" s="34" t="s">
        <v>180</v>
      </c>
      <c r="G173" s="37">
        <v>0</v>
      </c>
      <c r="H173" s="37">
        <v>101</v>
      </c>
      <c r="I173" s="34" t="s">
        <v>180</v>
      </c>
      <c r="J173" s="34" t="s">
        <v>180</v>
      </c>
      <c r="K173" s="37">
        <v>130</v>
      </c>
      <c r="L173" s="34" t="s">
        <v>180</v>
      </c>
      <c r="M173" s="34" t="s">
        <v>180</v>
      </c>
      <c r="N173" s="34" t="s">
        <v>180</v>
      </c>
      <c r="O173" s="37">
        <v>16.5</v>
      </c>
      <c r="P173" s="37">
        <v>159.25</v>
      </c>
      <c r="Q173" s="37">
        <v>274.5</v>
      </c>
      <c r="R173" s="34" t="s">
        <v>180</v>
      </c>
      <c r="S173" s="37">
        <v>94</v>
      </c>
      <c r="T173" s="34" t="s">
        <v>180</v>
      </c>
      <c r="U173" s="34" t="s">
        <v>180</v>
      </c>
      <c r="V173" s="138"/>
      <c r="W173" s="37">
        <v>112.8</v>
      </c>
      <c r="X173" s="34" t="s">
        <v>180</v>
      </c>
      <c r="Y173" s="34" t="s">
        <v>180</v>
      </c>
      <c r="Z173" s="34" t="s">
        <v>180</v>
      </c>
      <c r="AA173" s="37">
        <v>37.5</v>
      </c>
      <c r="AB173" s="37">
        <v>208</v>
      </c>
    </row>
    <row r="174" spans="1:28" ht="42" customHeight="1">
      <c r="A174" s="134" t="s">
        <v>133</v>
      </c>
      <c r="B174" s="34" t="s">
        <v>180</v>
      </c>
      <c r="C174" s="34" t="s">
        <v>180</v>
      </c>
      <c r="D174" s="34" t="s">
        <v>180</v>
      </c>
      <c r="E174" s="34" t="s">
        <v>180</v>
      </c>
      <c r="F174" s="34" t="s">
        <v>180</v>
      </c>
      <c r="G174" s="34" t="s">
        <v>180</v>
      </c>
      <c r="H174" s="37">
        <v>84.8</v>
      </c>
      <c r="I174" s="34" t="s">
        <v>180</v>
      </c>
      <c r="J174" s="34" t="s">
        <v>180</v>
      </c>
      <c r="K174" s="37">
        <v>263</v>
      </c>
      <c r="L174" s="34" t="s">
        <v>180</v>
      </c>
      <c r="M174" s="34" t="s">
        <v>180</v>
      </c>
      <c r="N174" s="34" t="s">
        <v>180</v>
      </c>
      <c r="O174" s="37">
        <v>38.5</v>
      </c>
      <c r="P174" s="37">
        <v>44.75</v>
      </c>
      <c r="Q174" s="37">
        <v>32</v>
      </c>
      <c r="R174" s="34" t="s">
        <v>180</v>
      </c>
      <c r="S174" s="37">
        <v>35.333333333333336</v>
      </c>
      <c r="T174" s="34" t="s">
        <v>180</v>
      </c>
      <c r="U174" s="34" t="s">
        <v>180</v>
      </c>
      <c r="V174" s="37">
        <v>84.4</v>
      </c>
      <c r="W174" s="138"/>
      <c r="X174" s="34" t="s">
        <v>180</v>
      </c>
      <c r="Y174" s="34" t="s">
        <v>180</v>
      </c>
      <c r="Z174" s="34" t="s">
        <v>180</v>
      </c>
      <c r="AA174" s="37">
        <v>13</v>
      </c>
      <c r="AB174" s="37">
        <v>90</v>
      </c>
    </row>
    <row r="175" spans="1:28" ht="42" customHeight="1">
      <c r="A175" s="134" t="s">
        <v>273</v>
      </c>
      <c r="B175" s="37">
        <v>0</v>
      </c>
      <c r="C175" s="37">
        <v>60</v>
      </c>
      <c r="D175" s="34" t="s">
        <v>180</v>
      </c>
      <c r="E175" s="34" t="s">
        <v>180</v>
      </c>
      <c r="F175" s="34" t="s">
        <v>180</v>
      </c>
      <c r="G175" s="34" t="s">
        <v>180</v>
      </c>
      <c r="H175" s="34" t="s">
        <v>180</v>
      </c>
      <c r="I175" s="34" t="s">
        <v>180</v>
      </c>
      <c r="J175" s="34" t="s">
        <v>180</v>
      </c>
      <c r="K175" s="34" t="s">
        <v>180</v>
      </c>
      <c r="L175" s="34" t="s">
        <v>180</v>
      </c>
      <c r="M175" s="34" t="s">
        <v>180</v>
      </c>
      <c r="N175" s="34" t="s">
        <v>180</v>
      </c>
      <c r="O175" s="37">
        <v>34</v>
      </c>
      <c r="P175" s="34" t="s">
        <v>180</v>
      </c>
      <c r="Q175" s="37">
        <v>31</v>
      </c>
      <c r="R175" s="34" t="s">
        <v>180</v>
      </c>
      <c r="S175" s="34" t="s">
        <v>180</v>
      </c>
      <c r="T175" s="34" t="s">
        <v>180</v>
      </c>
      <c r="U175" s="34" t="s">
        <v>180</v>
      </c>
      <c r="V175" s="34" t="s">
        <v>180</v>
      </c>
      <c r="W175" s="34" t="s">
        <v>180</v>
      </c>
      <c r="X175" s="138"/>
      <c r="Y175" s="34" t="s">
        <v>180</v>
      </c>
      <c r="Z175" s="34" t="s">
        <v>180</v>
      </c>
      <c r="AA175" s="34" t="s">
        <v>180</v>
      </c>
      <c r="AB175" s="37">
        <v>7</v>
      </c>
    </row>
    <row r="176" spans="1:28" ht="42" customHeight="1">
      <c r="A176" s="134" t="s">
        <v>211</v>
      </c>
      <c r="B176" s="34" t="s">
        <v>180</v>
      </c>
      <c r="C176" s="34" t="s">
        <v>180</v>
      </c>
      <c r="D176" s="34" t="s">
        <v>180</v>
      </c>
      <c r="E176" s="34" t="s">
        <v>180</v>
      </c>
      <c r="F176" s="34" t="s">
        <v>180</v>
      </c>
      <c r="G176" s="34" t="s">
        <v>180</v>
      </c>
      <c r="H176" s="34" t="s">
        <v>180</v>
      </c>
      <c r="I176" s="34" t="s">
        <v>180</v>
      </c>
      <c r="J176" s="34" t="s">
        <v>180</v>
      </c>
      <c r="K176" s="34" t="s">
        <v>180</v>
      </c>
      <c r="L176" s="34" t="s">
        <v>180</v>
      </c>
      <c r="M176" s="34" t="s">
        <v>180</v>
      </c>
      <c r="N176" s="34" t="s">
        <v>180</v>
      </c>
      <c r="O176" s="34" t="s">
        <v>180</v>
      </c>
      <c r="P176" s="37">
        <v>61</v>
      </c>
      <c r="Q176" s="37">
        <v>12</v>
      </c>
      <c r="R176" s="34" t="s">
        <v>180</v>
      </c>
      <c r="S176" s="34" t="s">
        <v>180</v>
      </c>
      <c r="T176" s="34" t="s">
        <v>180</v>
      </c>
      <c r="U176" s="37">
        <v>0</v>
      </c>
      <c r="V176" s="34" t="s">
        <v>180</v>
      </c>
      <c r="W176" s="34" t="s">
        <v>180</v>
      </c>
      <c r="X176" s="34" t="s">
        <v>180</v>
      </c>
      <c r="Y176" s="138"/>
      <c r="Z176" s="34" t="s">
        <v>180</v>
      </c>
      <c r="AA176" s="37">
        <v>66</v>
      </c>
      <c r="AB176" s="34" t="s">
        <v>180</v>
      </c>
    </row>
    <row r="177" spans="1:28" ht="42" customHeight="1">
      <c r="A177" s="134" t="s">
        <v>311</v>
      </c>
      <c r="B177" s="34" t="s">
        <v>180</v>
      </c>
      <c r="C177" s="34" t="s">
        <v>180</v>
      </c>
      <c r="D177" s="34" t="s">
        <v>180</v>
      </c>
      <c r="E177" s="34" t="s">
        <v>180</v>
      </c>
      <c r="F177" s="34" t="s">
        <v>180</v>
      </c>
      <c r="G177" s="34" t="s">
        <v>180</v>
      </c>
      <c r="H177" s="34" t="s">
        <v>180</v>
      </c>
      <c r="I177" s="34" t="s">
        <v>180</v>
      </c>
      <c r="J177" s="34" t="s">
        <v>180</v>
      </c>
      <c r="K177" s="34" t="s">
        <v>180</v>
      </c>
      <c r="L177" s="34" t="s">
        <v>180</v>
      </c>
      <c r="M177" s="34" t="s">
        <v>180</v>
      </c>
      <c r="N177" s="37">
        <v>18</v>
      </c>
      <c r="O177" s="34" t="s">
        <v>180</v>
      </c>
      <c r="P177" s="37">
        <v>52</v>
      </c>
      <c r="Q177" s="37">
        <v>93</v>
      </c>
      <c r="R177" s="34" t="s">
        <v>180</v>
      </c>
      <c r="S177" s="37">
        <v>94</v>
      </c>
      <c r="T177" s="34" t="s">
        <v>180</v>
      </c>
      <c r="U177" s="34" t="s">
        <v>180</v>
      </c>
      <c r="V177" s="34" t="s">
        <v>180</v>
      </c>
      <c r="W177" s="34" t="s">
        <v>180</v>
      </c>
      <c r="X177" s="34" t="s">
        <v>180</v>
      </c>
      <c r="Y177" s="34" t="s">
        <v>180</v>
      </c>
      <c r="Z177" s="138"/>
      <c r="AA177" s="34" t="s">
        <v>180</v>
      </c>
      <c r="AB177" s="34" t="s">
        <v>180</v>
      </c>
    </row>
    <row r="178" spans="1:28" ht="42" customHeight="1">
      <c r="A178" s="134" t="s">
        <v>187</v>
      </c>
      <c r="B178" s="34" t="s">
        <v>180</v>
      </c>
      <c r="C178" s="34" t="s">
        <v>180</v>
      </c>
      <c r="D178" s="34" t="s">
        <v>180</v>
      </c>
      <c r="E178" s="34" t="s">
        <v>180</v>
      </c>
      <c r="F178" s="34" t="s">
        <v>180</v>
      </c>
      <c r="G178" s="34" t="s">
        <v>180</v>
      </c>
      <c r="H178" s="37">
        <v>244</v>
      </c>
      <c r="I178" s="34" t="s">
        <v>180</v>
      </c>
      <c r="J178" s="34" t="s">
        <v>180</v>
      </c>
      <c r="K178" s="34" t="s">
        <v>180</v>
      </c>
      <c r="L178" s="34" t="s">
        <v>180</v>
      </c>
      <c r="M178" s="34" t="s">
        <v>180</v>
      </c>
      <c r="N178" s="34" t="s">
        <v>180</v>
      </c>
      <c r="O178" s="37">
        <v>195.33333333333334</v>
      </c>
      <c r="P178" s="37">
        <v>108.33333333333333</v>
      </c>
      <c r="Q178" s="37">
        <v>86.66666666666667</v>
      </c>
      <c r="R178" s="34" t="s">
        <v>180</v>
      </c>
      <c r="S178" s="37">
        <v>150</v>
      </c>
      <c r="T178" s="37">
        <v>65</v>
      </c>
      <c r="U178" s="37">
        <v>78</v>
      </c>
      <c r="V178" s="37">
        <v>101</v>
      </c>
      <c r="W178" s="37">
        <v>140</v>
      </c>
      <c r="X178" s="34" t="s">
        <v>180</v>
      </c>
      <c r="Y178" s="37">
        <v>59</v>
      </c>
      <c r="Z178" s="34" t="s">
        <v>180</v>
      </c>
      <c r="AA178" s="138"/>
      <c r="AB178" s="37">
        <v>136.5</v>
      </c>
    </row>
    <row r="179" spans="1:28" ht="42" customHeight="1">
      <c r="A179" s="134" t="s">
        <v>169</v>
      </c>
      <c r="B179" s="37">
        <v>204</v>
      </c>
      <c r="C179" s="37">
        <v>100</v>
      </c>
      <c r="D179" s="34" t="s">
        <v>180</v>
      </c>
      <c r="E179" s="34" t="s">
        <v>180</v>
      </c>
      <c r="F179" s="37">
        <v>241</v>
      </c>
      <c r="G179" s="34" t="s">
        <v>180</v>
      </c>
      <c r="H179" s="37">
        <v>129</v>
      </c>
      <c r="I179" s="37">
        <v>16</v>
      </c>
      <c r="J179" s="37">
        <v>79</v>
      </c>
      <c r="K179" s="34" t="s">
        <v>180</v>
      </c>
      <c r="L179" s="37">
        <v>112</v>
      </c>
      <c r="M179" s="34" t="s">
        <v>180</v>
      </c>
      <c r="N179" s="34" t="s">
        <v>180</v>
      </c>
      <c r="O179" s="37">
        <v>147.6</v>
      </c>
      <c r="P179" s="37">
        <v>111</v>
      </c>
      <c r="Q179" s="37">
        <v>114.33333333333333</v>
      </c>
      <c r="R179" s="37">
        <v>60</v>
      </c>
      <c r="S179" s="34" t="s">
        <v>180</v>
      </c>
      <c r="T179" s="34" t="s">
        <v>180</v>
      </c>
      <c r="U179" s="34" t="s">
        <v>180</v>
      </c>
      <c r="V179" s="37">
        <v>104</v>
      </c>
      <c r="W179" s="37">
        <v>32</v>
      </c>
      <c r="X179" s="37">
        <v>46</v>
      </c>
      <c r="Y179" s="34" t="s">
        <v>180</v>
      </c>
      <c r="Z179" s="34" t="s">
        <v>180</v>
      </c>
      <c r="AA179" s="37">
        <v>109.5</v>
      </c>
      <c r="AB179" s="138"/>
    </row>
    <row r="180" ht="12.75"/>
    <row r="181" spans="1:28" ht="42" customHeight="1">
      <c r="A181" s="170" t="s">
        <v>181</v>
      </c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</row>
    <row r="182" spans="2:28" ht="42" customHeight="1">
      <c r="B182" s="135" t="s">
        <v>108</v>
      </c>
      <c r="C182" s="135" t="s">
        <v>136</v>
      </c>
      <c r="D182" s="135" t="s">
        <v>290</v>
      </c>
      <c r="E182" s="135" t="s">
        <v>207</v>
      </c>
      <c r="F182" s="135" t="s">
        <v>206</v>
      </c>
      <c r="G182" s="135" t="s">
        <v>296</v>
      </c>
      <c r="H182" s="135" t="s">
        <v>103</v>
      </c>
      <c r="I182" s="135" t="s">
        <v>203</v>
      </c>
      <c r="J182" s="135" t="s">
        <v>205</v>
      </c>
      <c r="K182" s="135" t="s">
        <v>308</v>
      </c>
      <c r="L182" s="135" t="s">
        <v>186</v>
      </c>
      <c r="M182" s="135" t="s">
        <v>209</v>
      </c>
      <c r="N182" s="135" t="s">
        <v>312</v>
      </c>
      <c r="O182" s="135" t="s">
        <v>85</v>
      </c>
      <c r="P182" s="135" t="s">
        <v>88</v>
      </c>
      <c r="Q182" s="135" t="s">
        <v>96</v>
      </c>
      <c r="R182" s="135" t="s">
        <v>204</v>
      </c>
      <c r="S182" s="135" t="s">
        <v>95</v>
      </c>
      <c r="T182" s="135" t="s">
        <v>208</v>
      </c>
      <c r="U182" s="135" t="s">
        <v>212</v>
      </c>
      <c r="V182" s="135" t="s">
        <v>112</v>
      </c>
      <c r="W182" s="135" t="s">
        <v>133</v>
      </c>
      <c r="X182" s="135" t="s">
        <v>273</v>
      </c>
      <c r="Y182" s="135" t="s">
        <v>211</v>
      </c>
      <c r="Z182" s="135" t="s">
        <v>311</v>
      </c>
      <c r="AA182" s="135" t="s">
        <v>187</v>
      </c>
      <c r="AB182" s="135" t="s">
        <v>169</v>
      </c>
    </row>
    <row r="183" spans="1:28" ht="42" customHeight="1">
      <c r="A183" s="134" t="s">
        <v>108</v>
      </c>
      <c r="B183" s="138"/>
      <c r="C183" s="39">
        <v>81</v>
      </c>
      <c r="D183" s="34" t="s">
        <v>180</v>
      </c>
      <c r="E183" s="34" t="s">
        <v>180</v>
      </c>
      <c r="F183" s="34" t="s">
        <v>180</v>
      </c>
      <c r="G183" s="39">
        <v>-97</v>
      </c>
      <c r="H183" s="39">
        <v>7.333333333333333</v>
      </c>
      <c r="I183" s="34" t="s">
        <v>180</v>
      </c>
      <c r="J183" s="34" t="s">
        <v>180</v>
      </c>
      <c r="K183" s="34" t="s">
        <v>180</v>
      </c>
      <c r="L183" s="39">
        <v>116</v>
      </c>
      <c r="M183" s="34" t="s">
        <v>180</v>
      </c>
      <c r="N183" s="34" t="s">
        <v>180</v>
      </c>
      <c r="O183" s="39">
        <v>-115.5</v>
      </c>
      <c r="P183" s="39">
        <v>-241.33333333333334</v>
      </c>
      <c r="Q183" s="39">
        <v>-165</v>
      </c>
      <c r="R183" s="34" t="s">
        <v>180</v>
      </c>
      <c r="S183" s="39">
        <v>-14</v>
      </c>
      <c r="T183" s="34" t="s">
        <v>180</v>
      </c>
      <c r="U183" s="34" t="s">
        <v>180</v>
      </c>
      <c r="V183" s="39">
        <v>-110</v>
      </c>
      <c r="W183" s="34" t="s">
        <v>180</v>
      </c>
      <c r="X183" s="39">
        <v>80</v>
      </c>
      <c r="Y183" s="34" t="s">
        <v>180</v>
      </c>
      <c r="Z183" s="34" t="s">
        <v>180</v>
      </c>
      <c r="AA183" s="34" t="s">
        <v>180</v>
      </c>
      <c r="AB183" s="39">
        <v>-128.5</v>
      </c>
    </row>
    <row r="184" spans="1:28" ht="42" customHeight="1">
      <c r="A184" s="134" t="s">
        <v>136</v>
      </c>
      <c r="B184" s="39">
        <v>-81</v>
      </c>
      <c r="C184" s="138"/>
      <c r="D184" s="34" t="s">
        <v>180</v>
      </c>
      <c r="E184" s="39">
        <v>40</v>
      </c>
      <c r="F184" s="34" t="s">
        <v>180</v>
      </c>
      <c r="G184" s="34" t="s">
        <v>180</v>
      </c>
      <c r="H184" s="34" t="s">
        <v>180</v>
      </c>
      <c r="I184" s="34" t="s">
        <v>180</v>
      </c>
      <c r="J184" s="34" t="s">
        <v>180</v>
      </c>
      <c r="K184" s="34" t="s">
        <v>180</v>
      </c>
      <c r="L184" s="34" t="s">
        <v>180</v>
      </c>
      <c r="M184" s="39">
        <v>-59</v>
      </c>
      <c r="N184" s="34" t="s">
        <v>180</v>
      </c>
      <c r="O184" s="39">
        <v>-81</v>
      </c>
      <c r="P184" s="39">
        <v>-281</v>
      </c>
      <c r="Q184" s="39">
        <v>-1</v>
      </c>
      <c r="R184" s="34" t="s">
        <v>180</v>
      </c>
      <c r="S184" s="39">
        <v>-176</v>
      </c>
      <c r="T184" s="39">
        <v>-51</v>
      </c>
      <c r="U184" s="34" t="s">
        <v>180</v>
      </c>
      <c r="V184" s="39">
        <v>-78</v>
      </c>
      <c r="W184" s="34" t="s">
        <v>180</v>
      </c>
      <c r="X184" s="39">
        <v>-60</v>
      </c>
      <c r="Y184" s="34" t="s">
        <v>180</v>
      </c>
      <c r="Z184" s="34" t="s">
        <v>180</v>
      </c>
      <c r="AA184" s="34" t="s">
        <v>180</v>
      </c>
      <c r="AB184" s="39">
        <v>-27</v>
      </c>
    </row>
    <row r="185" spans="1:28" ht="42" customHeight="1">
      <c r="A185" s="134" t="s">
        <v>290</v>
      </c>
      <c r="B185" s="34" t="s">
        <v>180</v>
      </c>
      <c r="C185" s="34" t="s">
        <v>180</v>
      </c>
      <c r="D185" s="138"/>
      <c r="E185" s="34" t="s">
        <v>180</v>
      </c>
      <c r="F185" s="34" t="s">
        <v>180</v>
      </c>
      <c r="G185" s="34" t="s">
        <v>180</v>
      </c>
      <c r="H185" s="34" t="s">
        <v>180</v>
      </c>
      <c r="I185" s="34" t="s">
        <v>180</v>
      </c>
      <c r="J185" s="34" t="s">
        <v>180</v>
      </c>
      <c r="K185" s="34" t="s">
        <v>180</v>
      </c>
      <c r="L185" s="34" t="s">
        <v>180</v>
      </c>
      <c r="M185" s="34" t="s">
        <v>180</v>
      </c>
      <c r="N185" s="34" t="s">
        <v>180</v>
      </c>
      <c r="O185" s="34" t="s">
        <v>180</v>
      </c>
      <c r="P185" s="39">
        <v>-81</v>
      </c>
      <c r="Q185" s="39">
        <v>-100</v>
      </c>
      <c r="R185" s="39">
        <v>37</v>
      </c>
      <c r="S185" s="39">
        <v>-102</v>
      </c>
      <c r="T185" s="34" t="s">
        <v>180</v>
      </c>
      <c r="U185" s="34" t="s">
        <v>180</v>
      </c>
      <c r="V185" s="34" t="s">
        <v>180</v>
      </c>
      <c r="W185" s="34" t="s">
        <v>180</v>
      </c>
      <c r="X185" s="34" t="s">
        <v>180</v>
      </c>
      <c r="Y185" s="34" t="s">
        <v>180</v>
      </c>
      <c r="Z185" s="34" t="s">
        <v>180</v>
      </c>
      <c r="AA185" s="34" t="s">
        <v>180</v>
      </c>
      <c r="AB185" s="34" t="s">
        <v>180</v>
      </c>
    </row>
    <row r="186" spans="1:28" ht="42" customHeight="1">
      <c r="A186" s="134" t="s">
        <v>207</v>
      </c>
      <c r="B186" s="34" t="s">
        <v>180</v>
      </c>
      <c r="C186" s="39">
        <v>-40</v>
      </c>
      <c r="D186" s="34" t="s">
        <v>180</v>
      </c>
      <c r="E186" s="138"/>
      <c r="F186" s="34" t="s">
        <v>180</v>
      </c>
      <c r="G186" s="34" t="s">
        <v>180</v>
      </c>
      <c r="H186" s="34" t="s">
        <v>180</v>
      </c>
      <c r="I186" s="34" t="s">
        <v>180</v>
      </c>
      <c r="J186" s="34" t="s">
        <v>180</v>
      </c>
      <c r="K186" s="34" t="s">
        <v>180</v>
      </c>
      <c r="L186" s="34" t="s">
        <v>180</v>
      </c>
      <c r="M186" s="39">
        <v>-12</v>
      </c>
      <c r="N186" s="34" t="s">
        <v>180</v>
      </c>
      <c r="O186" s="39">
        <v>90</v>
      </c>
      <c r="P186" s="34" t="s">
        <v>180</v>
      </c>
      <c r="Q186" s="34" t="s">
        <v>180</v>
      </c>
      <c r="R186" s="34" t="s">
        <v>180</v>
      </c>
      <c r="S186" s="34" t="s">
        <v>180</v>
      </c>
      <c r="T186" s="39">
        <v>-162</v>
      </c>
      <c r="U186" s="34" t="s">
        <v>180</v>
      </c>
      <c r="V186" s="34" t="s">
        <v>180</v>
      </c>
      <c r="W186" s="34" t="s">
        <v>180</v>
      </c>
      <c r="X186" s="34" t="s">
        <v>180</v>
      </c>
      <c r="Y186" s="34" t="s">
        <v>180</v>
      </c>
      <c r="Z186" s="34" t="s">
        <v>180</v>
      </c>
      <c r="AA186" s="34" t="s">
        <v>180</v>
      </c>
      <c r="AB186" s="34" t="s">
        <v>180</v>
      </c>
    </row>
    <row r="187" spans="1:28" ht="42" customHeight="1">
      <c r="A187" s="134" t="s">
        <v>206</v>
      </c>
      <c r="B187" s="34" t="s">
        <v>180</v>
      </c>
      <c r="C187" s="34" t="s">
        <v>180</v>
      </c>
      <c r="D187" s="34" t="s">
        <v>180</v>
      </c>
      <c r="E187" s="34" t="s">
        <v>180</v>
      </c>
      <c r="F187" s="138"/>
      <c r="G187" s="34" t="s">
        <v>180</v>
      </c>
      <c r="H187" s="34" t="s">
        <v>180</v>
      </c>
      <c r="I187" s="39">
        <v>13</v>
      </c>
      <c r="J187" s="39">
        <v>0</v>
      </c>
      <c r="K187" s="34" t="s">
        <v>180</v>
      </c>
      <c r="L187" s="34" t="s">
        <v>180</v>
      </c>
      <c r="M187" s="34" t="s">
        <v>180</v>
      </c>
      <c r="N187" s="34" t="s">
        <v>180</v>
      </c>
      <c r="O187" s="34" t="s">
        <v>180</v>
      </c>
      <c r="P187" s="34" t="s">
        <v>180</v>
      </c>
      <c r="Q187" s="34" t="s">
        <v>180</v>
      </c>
      <c r="R187" s="39">
        <v>-38</v>
      </c>
      <c r="S187" s="34" t="s">
        <v>180</v>
      </c>
      <c r="T187" s="34" t="s">
        <v>180</v>
      </c>
      <c r="U187" s="34" t="s">
        <v>180</v>
      </c>
      <c r="V187" s="34" t="s">
        <v>180</v>
      </c>
      <c r="W187" s="34" t="s">
        <v>180</v>
      </c>
      <c r="X187" s="34" t="s">
        <v>180</v>
      </c>
      <c r="Y187" s="34" t="s">
        <v>180</v>
      </c>
      <c r="Z187" s="34" t="s">
        <v>180</v>
      </c>
      <c r="AA187" s="34" t="s">
        <v>180</v>
      </c>
      <c r="AB187" s="39">
        <v>-208</v>
      </c>
    </row>
    <row r="188" spans="1:28" ht="42" customHeight="1">
      <c r="A188" s="134" t="s">
        <v>296</v>
      </c>
      <c r="B188" s="39">
        <v>97</v>
      </c>
      <c r="C188" s="34" t="s">
        <v>180</v>
      </c>
      <c r="D188" s="34" t="s">
        <v>180</v>
      </c>
      <c r="E188" s="34" t="s">
        <v>180</v>
      </c>
      <c r="F188" s="34" t="s">
        <v>180</v>
      </c>
      <c r="G188" s="138"/>
      <c r="H188" s="39">
        <v>-115</v>
      </c>
      <c r="I188" s="34" t="s">
        <v>180</v>
      </c>
      <c r="J188" s="34" t="s">
        <v>180</v>
      </c>
      <c r="K188" s="34" t="s">
        <v>180</v>
      </c>
      <c r="L188" s="34" t="s">
        <v>180</v>
      </c>
      <c r="M188" s="34" t="s">
        <v>180</v>
      </c>
      <c r="N188" s="34" t="s">
        <v>180</v>
      </c>
      <c r="O188" s="39">
        <v>-48</v>
      </c>
      <c r="P188" s="34" t="s">
        <v>180</v>
      </c>
      <c r="Q188" s="34" t="s">
        <v>180</v>
      </c>
      <c r="R188" s="34" t="s">
        <v>180</v>
      </c>
      <c r="S188" s="34" t="s">
        <v>180</v>
      </c>
      <c r="T188" s="34" t="s">
        <v>180</v>
      </c>
      <c r="U188" s="34" t="s">
        <v>180</v>
      </c>
      <c r="V188" s="39">
        <v>0</v>
      </c>
      <c r="W188" s="34" t="s">
        <v>180</v>
      </c>
      <c r="X188" s="34" t="s">
        <v>180</v>
      </c>
      <c r="Y188" s="34" t="s">
        <v>180</v>
      </c>
      <c r="Z188" s="34" t="s">
        <v>180</v>
      </c>
      <c r="AA188" s="34" t="s">
        <v>180</v>
      </c>
      <c r="AB188" s="34" t="s">
        <v>180</v>
      </c>
    </row>
    <row r="189" spans="1:28" ht="42" customHeight="1">
      <c r="A189" s="134" t="s">
        <v>103</v>
      </c>
      <c r="B189" s="39">
        <v>-7.333333333333333</v>
      </c>
      <c r="C189" s="34" t="s">
        <v>180</v>
      </c>
      <c r="D189" s="34" t="s">
        <v>180</v>
      </c>
      <c r="E189" s="34" t="s">
        <v>180</v>
      </c>
      <c r="F189" s="34" t="s">
        <v>180</v>
      </c>
      <c r="G189" s="39">
        <v>115</v>
      </c>
      <c r="H189" s="138"/>
      <c r="I189" s="34" t="s">
        <v>180</v>
      </c>
      <c r="J189" s="34" t="s">
        <v>180</v>
      </c>
      <c r="K189" s="39">
        <v>32</v>
      </c>
      <c r="L189" s="39">
        <v>67</v>
      </c>
      <c r="M189" s="34" t="s">
        <v>180</v>
      </c>
      <c r="N189" s="34" t="s">
        <v>180</v>
      </c>
      <c r="O189" s="39">
        <v>-18.25</v>
      </c>
      <c r="P189" s="39">
        <v>-119.5</v>
      </c>
      <c r="Q189" s="39">
        <v>-23</v>
      </c>
      <c r="R189" s="34" t="s">
        <v>180</v>
      </c>
      <c r="S189" s="39">
        <v>-25</v>
      </c>
      <c r="T189" s="34" t="s">
        <v>180</v>
      </c>
      <c r="U189" s="34" t="s">
        <v>180</v>
      </c>
      <c r="V189" s="39">
        <v>-78.6</v>
      </c>
      <c r="W189" s="39">
        <v>-38.4</v>
      </c>
      <c r="X189" s="34" t="s">
        <v>180</v>
      </c>
      <c r="Y189" s="34" t="s">
        <v>180</v>
      </c>
      <c r="Z189" s="34" t="s">
        <v>180</v>
      </c>
      <c r="AA189" s="39">
        <v>-244</v>
      </c>
      <c r="AB189" s="39">
        <v>-84.5</v>
      </c>
    </row>
    <row r="190" spans="1:28" ht="42" customHeight="1">
      <c r="A190" s="134" t="s">
        <v>203</v>
      </c>
      <c r="B190" s="34" t="s">
        <v>180</v>
      </c>
      <c r="C190" s="34" t="s">
        <v>180</v>
      </c>
      <c r="D190" s="34" t="s">
        <v>180</v>
      </c>
      <c r="E190" s="34" t="s">
        <v>180</v>
      </c>
      <c r="F190" s="39">
        <v>-13</v>
      </c>
      <c r="G190" s="34" t="s">
        <v>180</v>
      </c>
      <c r="H190" s="34" t="s">
        <v>180</v>
      </c>
      <c r="I190" s="138"/>
      <c r="J190" s="39">
        <v>20</v>
      </c>
      <c r="K190" s="34" t="s">
        <v>180</v>
      </c>
      <c r="L190" s="34" t="s">
        <v>180</v>
      </c>
      <c r="M190" s="34" t="s">
        <v>180</v>
      </c>
      <c r="N190" s="34" t="s">
        <v>180</v>
      </c>
      <c r="O190" s="34" t="s">
        <v>180</v>
      </c>
      <c r="P190" s="34" t="s">
        <v>180</v>
      </c>
      <c r="Q190" s="34" t="s">
        <v>180</v>
      </c>
      <c r="R190" s="39">
        <v>-76</v>
      </c>
      <c r="S190" s="34" t="s">
        <v>180</v>
      </c>
      <c r="T190" s="34" t="s">
        <v>180</v>
      </c>
      <c r="U190" s="34" t="s">
        <v>180</v>
      </c>
      <c r="V190" s="34" t="s">
        <v>180</v>
      </c>
      <c r="W190" s="34" t="s">
        <v>180</v>
      </c>
      <c r="X190" s="34" t="s">
        <v>180</v>
      </c>
      <c r="Y190" s="34" t="s">
        <v>180</v>
      </c>
      <c r="Z190" s="34" t="s">
        <v>180</v>
      </c>
      <c r="AA190" s="34" t="s">
        <v>180</v>
      </c>
      <c r="AB190" s="39">
        <v>-16</v>
      </c>
    </row>
    <row r="191" spans="1:28" ht="42" customHeight="1">
      <c r="A191" s="134" t="s">
        <v>205</v>
      </c>
      <c r="B191" s="34" t="s">
        <v>180</v>
      </c>
      <c r="C191" s="34" t="s">
        <v>180</v>
      </c>
      <c r="D191" s="34" t="s">
        <v>180</v>
      </c>
      <c r="E191" s="34" t="s">
        <v>180</v>
      </c>
      <c r="F191" s="39">
        <v>0</v>
      </c>
      <c r="G191" s="34" t="s">
        <v>180</v>
      </c>
      <c r="H191" s="34" t="s">
        <v>180</v>
      </c>
      <c r="I191" s="39">
        <v>-20</v>
      </c>
      <c r="J191" s="138"/>
      <c r="K191" s="34" t="s">
        <v>180</v>
      </c>
      <c r="L191" s="34" t="s">
        <v>180</v>
      </c>
      <c r="M191" s="34" t="s">
        <v>180</v>
      </c>
      <c r="N191" s="34" t="s">
        <v>180</v>
      </c>
      <c r="O191" s="34" t="s">
        <v>180</v>
      </c>
      <c r="P191" s="34" t="s">
        <v>180</v>
      </c>
      <c r="Q191" s="34" t="s">
        <v>180</v>
      </c>
      <c r="R191" s="39">
        <v>-113</v>
      </c>
      <c r="S191" s="34" t="s">
        <v>180</v>
      </c>
      <c r="T191" s="34" t="s">
        <v>180</v>
      </c>
      <c r="U191" s="34" t="s">
        <v>180</v>
      </c>
      <c r="V191" s="34" t="s">
        <v>180</v>
      </c>
      <c r="W191" s="34" t="s">
        <v>180</v>
      </c>
      <c r="X191" s="34" t="s">
        <v>180</v>
      </c>
      <c r="Y191" s="34" t="s">
        <v>180</v>
      </c>
      <c r="Z191" s="34" t="s">
        <v>180</v>
      </c>
      <c r="AA191" s="34" t="s">
        <v>180</v>
      </c>
      <c r="AB191" s="39">
        <v>12</v>
      </c>
    </row>
    <row r="192" spans="1:28" ht="42" customHeight="1">
      <c r="A192" s="134" t="s">
        <v>308</v>
      </c>
      <c r="B192" s="34" t="s">
        <v>180</v>
      </c>
      <c r="C192" s="34" t="s">
        <v>180</v>
      </c>
      <c r="D192" s="34" t="s">
        <v>180</v>
      </c>
      <c r="E192" s="34" t="s">
        <v>180</v>
      </c>
      <c r="F192" s="34" t="s">
        <v>180</v>
      </c>
      <c r="G192" s="34" t="s">
        <v>180</v>
      </c>
      <c r="H192" s="39">
        <v>-32</v>
      </c>
      <c r="I192" s="34" t="s">
        <v>180</v>
      </c>
      <c r="J192" s="34" t="s">
        <v>180</v>
      </c>
      <c r="K192" s="138"/>
      <c r="L192" s="34" t="s">
        <v>180</v>
      </c>
      <c r="M192" s="34" t="s">
        <v>180</v>
      </c>
      <c r="N192" s="34" t="s">
        <v>180</v>
      </c>
      <c r="O192" s="39">
        <v>-149</v>
      </c>
      <c r="P192" s="34" t="s">
        <v>180</v>
      </c>
      <c r="Q192" s="34" t="s">
        <v>180</v>
      </c>
      <c r="R192" s="34" t="s">
        <v>180</v>
      </c>
      <c r="S192" s="34" t="s">
        <v>180</v>
      </c>
      <c r="T192" s="34" t="s">
        <v>180</v>
      </c>
      <c r="U192" s="34" t="s">
        <v>180</v>
      </c>
      <c r="V192" s="39">
        <v>-40</v>
      </c>
      <c r="W192" s="39">
        <v>-225</v>
      </c>
      <c r="X192" s="34" t="s">
        <v>180</v>
      </c>
      <c r="Y192" s="34" t="s">
        <v>180</v>
      </c>
      <c r="Z192" s="34" t="s">
        <v>180</v>
      </c>
      <c r="AA192" s="34" t="s">
        <v>180</v>
      </c>
      <c r="AB192" s="34" t="s">
        <v>180</v>
      </c>
    </row>
    <row r="193" spans="1:28" ht="42" customHeight="1">
      <c r="A193" s="134" t="s">
        <v>186</v>
      </c>
      <c r="B193" s="39">
        <v>-116</v>
      </c>
      <c r="C193" s="34" t="s">
        <v>180</v>
      </c>
      <c r="D193" s="34" t="s">
        <v>180</v>
      </c>
      <c r="E193" s="34" t="s">
        <v>180</v>
      </c>
      <c r="F193" s="34" t="s">
        <v>180</v>
      </c>
      <c r="G193" s="34" t="s">
        <v>180</v>
      </c>
      <c r="H193" s="39">
        <v>-67</v>
      </c>
      <c r="I193" s="34" t="s">
        <v>180</v>
      </c>
      <c r="J193" s="34" t="s">
        <v>180</v>
      </c>
      <c r="K193" s="34" t="s">
        <v>180</v>
      </c>
      <c r="L193" s="138"/>
      <c r="M193" s="34" t="s">
        <v>180</v>
      </c>
      <c r="N193" s="34" t="s">
        <v>180</v>
      </c>
      <c r="O193" s="34" t="s">
        <v>180</v>
      </c>
      <c r="P193" s="39">
        <v>-86</v>
      </c>
      <c r="Q193" s="34" t="s">
        <v>180</v>
      </c>
      <c r="R193" s="34" t="s">
        <v>180</v>
      </c>
      <c r="S193" s="34" t="s">
        <v>180</v>
      </c>
      <c r="T193" s="34" t="s">
        <v>180</v>
      </c>
      <c r="U193" s="34" t="s">
        <v>180</v>
      </c>
      <c r="V193" s="34" t="s">
        <v>180</v>
      </c>
      <c r="W193" s="34" t="s">
        <v>180</v>
      </c>
      <c r="X193" s="34" t="s">
        <v>180</v>
      </c>
      <c r="Y193" s="34" t="s">
        <v>180</v>
      </c>
      <c r="Z193" s="34" t="s">
        <v>180</v>
      </c>
      <c r="AA193" s="34" t="s">
        <v>180</v>
      </c>
      <c r="AB193" s="39">
        <v>-73</v>
      </c>
    </row>
    <row r="194" spans="1:28" ht="42" customHeight="1">
      <c r="A194" s="134" t="s">
        <v>209</v>
      </c>
      <c r="B194" s="34" t="s">
        <v>180</v>
      </c>
      <c r="C194" s="39">
        <v>59</v>
      </c>
      <c r="D194" s="34" t="s">
        <v>180</v>
      </c>
      <c r="E194" s="39">
        <v>12</v>
      </c>
      <c r="F194" s="34" t="s">
        <v>180</v>
      </c>
      <c r="G194" s="34" t="s">
        <v>180</v>
      </c>
      <c r="H194" s="34" t="s">
        <v>180</v>
      </c>
      <c r="I194" s="34" t="s">
        <v>180</v>
      </c>
      <c r="J194" s="34" t="s">
        <v>180</v>
      </c>
      <c r="K194" s="34" t="s">
        <v>180</v>
      </c>
      <c r="L194" s="34" t="s">
        <v>180</v>
      </c>
      <c r="M194" s="138"/>
      <c r="N194" s="34" t="s">
        <v>180</v>
      </c>
      <c r="O194" s="39">
        <v>-38</v>
      </c>
      <c r="P194" s="34" t="s">
        <v>180</v>
      </c>
      <c r="Q194" s="34" t="s">
        <v>180</v>
      </c>
      <c r="R194" s="34" t="s">
        <v>180</v>
      </c>
      <c r="S194" s="34" t="s">
        <v>180</v>
      </c>
      <c r="T194" s="39">
        <v>-34</v>
      </c>
      <c r="U194" s="34" t="s">
        <v>180</v>
      </c>
      <c r="V194" s="34" t="s">
        <v>180</v>
      </c>
      <c r="W194" s="34" t="s">
        <v>180</v>
      </c>
      <c r="X194" s="34" t="s">
        <v>180</v>
      </c>
      <c r="Y194" s="34" t="s">
        <v>180</v>
      </c>
      <c r="Z194" s="34" t="s">
        <v>180</v>
      </c>
      <c r="AA194" s="34" t="s">
        <v>180</v>
      </c>
      <c r="AB194" s="34" t="s">
        <v>180</v>
      </c>
    </row>
    <row r="195" spans="1:28" ht="42" customHeight="1">
      <c r="A195" s="134" t="s">
        <v>312</v>
      </c>
      <c r="B195" s="34" t="s">
        <v>180</v>
      </c>
      <c r="C195" s="34" t="s">
        <v>180</v>
      </c>
      <c r="D195" s="34" t="s">
        <v>180</v>
      </c>
      <c r="E195" s="34" t="s">
        <v>180</v>
      </c>
      <c r="F195" s="34" t="s">
        <v>180</v>
      </c>
      <c r="G195" s="34" t="s">
        <v>180</v>
      </c>
      <c r="H195" s="34" t="s">
        <v>180</v>
      </c>
      <c r="I195" s="34" t="s">
        <v>180</v>
      </c>
      <c r="J195" s="34" t="s">
        <v>180</v>
      </c>
      <c r="K195" s="34" t="s">
        <v>180</v>
      </c>
      <c r="L195" s="34" t="s">
        <v>180</v>
      </c>
      <c r="M195" s="34" t="s">
        <v>180</v>
      </c>
      <c r="N195" s="138"/>
      <c r="O195" s="34" t="s">
        <v>180</v>
      </c>
      <c r="P195" s="39">
        <v>-2</v>
      </c>
      <c r="Q195" s="39">
        <v>0</v>
      </c>
      <c r="R195" s="34" t="s">
        <v>180</v>
      </c>
      <c r="S195" s="39">
        <v>-53</v>
      </c>
      <c r="T195" s="34" t="s">
        <v>180</v>
      </c>
      <c r="U195" s="34" t="s">
        <v>180</v>
      </c>
      <c r="V195" s="34" t="s">
        <v>180</v>
      </c>
      <c r="W195" s="34" t="s">
        <v>180</v>
      </c>
      <c r="X195" s="34" t="s">
        <v>180</v>
      </c>
      <c r="Y195" s="34" t="s">
        <v>180</v>
      </c>
      <c r="Z195" s="39">
        <v>31</v>
      </c>
      <c r="AA195" s="34" t="s">
        <v>180</v>
      </c>
      <c r="AB195" s="34" t="s">
        <v>180</v>
      </c>
    </row>
    <row r="196" spans="1:28" ht="42" customHeight="1">
      <c r="A196" s="134" t="s">
        <v>85</v>
      </c>
      <c r="B196" s="39">
        <v>115.5</v>
      </c>
      <c r="C196" s="39">
        <v>81</v>
      </c>
      <c r="D196" s="34" t="s">
        <v>180</v>
      </c>
      <c r="E196" s="39">
        <v>-90</v>
      </c>
      <c r="F196" s="34" t="s">
        <v>180</v>
      </c>
      <c r="G196" s="39">
        <v>48</v>
      </c>
      <c r="H196" s="39">
        <v>18.25</v>
      </c>
      <c r="I196" s="34" t="s">
        <v>180</v>
      </c>
      <c r="J196" s="34" t="s">
        <v>180</v>
      </c>
      <c r="K196" s="39">
        <v>149</v>
      </c>
      <c r="L196" s="34" t="s">
        <v>180</v>
      </c>
      <c r="M196" s="39">
        <v>38</v>
      </c>
      <c r="N196" s="34" t="s">
        <v>180</v>
      </c>
      <c r="O196" s="138"/>
      <c r="P196" s="39">
        <v>-26.333333333333332</v>
      </c>
      <c r="Q196" s="39">
        <v>29.4</v>
      </c>
      <c r="R196" s="34" t="s">
        <v>180</v>
      </c>
      <c r="S196" s="39">
        <v>-73.33333333333333</v>
      </c>
      <c r="T196" s="39">
        <v>88</v>
      </c>
      <c r="U196" s="39">
        <v>163</v>
      </c>
      <c r="V196" s="39">
        <v>124.25</v>
      </c>
      <c r="W196" s="39">
        <v>51.5</v>
      </c>
      <c r="X196" s="39">
        <v>62.5</v>
      </c>
      <c r="Y196" s="34" t="s">
        <v>180</v>
      </c>
      <c r="Z196" s="34" t="s">
        <v>180</v>
      </c>
      <c r="AA196" s="39">
        <v>1.3333333333333333</v>
      </c>
      <c r="AB196" s="39">
        <v>-58.4</v>
      </c>
    </row>
    <row r="197" spans="1:28" ht="42" customHeight="1">
      <c r="A197" s="134" t="s">
        <v>88</v>
      </c>
      <c r="B197" s="39">
        <v>241.33333333333334</v>
      </c>
      <c r="C197" s="40">
        <v>281</v>
      </c>
      <c r="D197" s="39">
        <v>81</v>
      </c>
      <c r="E197" s="34" t="s">
        <v>180</v>
      </c>
      <c r="F197" s="34" t="s">
        <v>180</v>
      </c>
      <c r="G197" s="34" t="s">
        <v>180</v>
      </c>
      <c r="H197" s="39">
        <v>119.5</v>
      </c>
      <c r="I197" s="34" t="s">
        <v>180</v>
      </c>
      <c r="J197" s="34" t="s">
        <v>180</v>
      </c>
      <c r="K197" s="34" t="s">
        <v>180</v>
      </c>
      <c r="L197" s="39">
        <v>86</v>
      </c>
      <c r="M197" s="34" t="s">
        <v>180</v>
      </c>
      <c r="N197" s="39">
        <v>2</v>
      </c>
      <c r="O197" s="39">
        <v>26.333333333333332</v>
      </c>
      <c r="P197" s="138"/>
      <c r="Q197" s="39">
        <v>130.83333333333334</v>
      </c>
      <c r="R197" s="39">
        <v>127</v>
      </c>
      <c r="S197" s="39">
        <v>91.16666666666667</v>
      </c>
      <c r="T197" s="34" t="s">
        <v>180</v>
      </c>
      <c r="U197" s="39">
        <v>47</v>
      </c>
      <c r="V197" s="39">
        <v>-97.75</v>
      </c>
      <c r="W197" s="39">
        <v>87.75</v>
      </c>
      <c r="X197" s="34" t="s">
        <v>180</v>
      </c>
      <c r="Y197" s="39">
        <v>172</v>
      </c>
      <c r="Z197" s="39">
        <v>139</v>
      </c>
      <c r="AA197" s="39">
        <v>-66</v>
      </c>
      <c r="AB197" s="39">
        <v>-7.666666666666667</v>
      </c>
    </row>
    <row r="198" spans="1:28" ht="42" customHeight="1">
      <c r="A198" s="134" t="s">
        <v>96</v>
      </c>
      <c r="B198" s="39">
        <v>165</v>
      </c>
      <c r="C198" s="39">
        <v>1</v>
      </c>
      <c r="D198" s="39">
        <v>100</v>
      </c>
      <c r="E198" s="34" t="s">
        <v>180</v>
      </c>
      <c r="F198" s="34" t="s">
        <v>180</v>
      </c>
      <c r="G198" s="34" t="s">
        <v>180</v>
      </c>
      <c r="H198" s="39">
        <v>23</v>
      </c>
      <c r="I198" s="34" t="s">
        <v>180</v>
      </c>
      <c r="J198" s="34" t="s">
        <v>180</v>
      </c>
      <c r="K198" s="34" t="s">
        <v>180</v>
      </c>
      <c r="L198" s="34" t="s">
        <v>180</v>
      </c>
      <c r="M198" s="34" t="s">
        <v>180</v>
      </c>
      <c r="N198" s="39">
        <v>0</v>
      </c>
      <c r="O198" s="39">
        <v>-29.4</v>
      </c>
      <c r="P198" s="39">
        <v>-130.83333333333334</v>
      </c>
      <c r="Q198" s="138"/>
      <c r="R198" s="39">
        <v>65</v>
      </c>
      <c r="S198" s="39">
        <v>7.5</v>
      </c>
      <c r="T198" s="34" t="s">
        <v>180</v>
      </c>
      <c r="U198" s="39">
        <v>-151</v>
      </c>
      <c r="V198" s="39">
        <v>-168.25</v>
      </c>
      <c r="W198" s="39">
        <v>0.5</v>
      </c>
      <c r="X198" s="39">
        <v>21</v>
      </c>
      <c r="Y198" s="39">
        <v>47</v>
      </c>
      <c r="Z198" s="39">
        <v>-36</v>
      </c>
      <c r="AA198" s="39">
        <v>-28.666666666666668</v>
      </c>
      <c r="AB198" s="39">
        <v>-24</v>
      </c>
    </row>
    <row r="199" spans="1:28" ht="42" customHeight="1">
      <c r="A199" s="134" t="s">
        <v>204</v>
      </c>
      <c r="B199" s="34" t="s">
        <v>180</v>
      </c>
      <c r="C199" s="34" t="s">
        <v>180</v>
      </c>
      <c r="D199" s="39">
        <v>-37</v>
      </c>
      <c r="E199" s="34" t="s">
        <v>180</v>
      </c>
      <c r="F199" s="39">
        <v>38</v>
      </c>
      <c r="G199" s="34" t="s">
        <v>180</v>
      </c>
      <c r="H199" s="34" t="s">
        <v>180</v>
      </c>
      <c r="I199" s="39">
        <v>76</v>
      </c>
      <c r="J199" s="39">
        <v>113</v>
      </c>
      <c r="K199" s="34" t="s">
        <v>180</v>
      </c>
      <c r="L199" s="34" t="s">
        <v>180</v>
      </c>
      <c r="M199" s="34" t="s">
        <v>180</v>
      </c>
      <c r="N199" s="34" t="s">
        <v>180</v>
      </c>
      <c r="O199" s="34" t="s">
        <v>180</v>
      </c>
      <c r="P199" s="39">
        <v>-127</v>
      </c>
      <c r="Q199" s="39">
        <v>-65</v>
      </c>
      <c r="R199" s="138"/>
      <c r="S199" s="39">
        <v>-114</v>
      </c>
      <c r="T199" s="34" t="s">
        <v>180</v>
      </c>
      <c r="U199" s="34" t="s">
        <v>180</v>
      </c>
      <c r="V199" s="34" t="s">
        <v>180</v>
      </c>
      <c r="W199" s="34" t="s">
        <v>180</v>
      </c>
      <c r="X199" s="34" t="s">
        <v>180</v>
      </c>
      <c r="Y199" s="34" t="s">
        <v>180</v>
      </c>
      <c r="Z199" s="34" t="s">
        <v>180</v>
      </c>
      <c r="AA199" s="34" t="s">
        <v>180</v>
      </c>
      <c r="AB199" s="39">
        <v>-48</v>
      </c>
    </row>
    <row r="200" spans="1:28" ht="42" customHeight="1">
      <c r="A200" s="134" t="s">
        <v>95</v>
      </c>
      <c r="B200" s="39">
        <v>14</v>
      </c>
      <c r="C200" s="39">
        <v>176</v>
      </c>
      <c r="D200" s="39">
        <v>102</v>
      </c>
      <c r="E200" s="34" t="s">
        <v>180</v>
      </c>
      <c r="F200" s="34" t="s">
        <v>180</v>
      </c>
      <c r="G200" s="34" t="s">
        <v>180</v>
      </c>
      <c r="H200" s="39">
        <v>25</v>
      </c>
      <c r="I200" s="34" t="s">
        <v>180</v>
      </c>
      <c r="J200" s="34" t="s">
        <v>180</v>
      </c>
      <c r="K200" s="34" t="s">
        <v>180</v>
      </c>
      <c r="L200" s="34" t="s">
        <v>180</v>
      </c>
      <c r="M200" s="34" t="s">
        <v>180</v>
      </c>
      <c r="N200" s="39">
        <v>53</v>
      </c>
      <c r="O200" s="39">
        <v>73.33333333333333</v>
      </c>
      <c r="P200" s="39">
        <v>-91.16666666666667</v>
      </c>
      <c r="Q200" s="39">
        <v>-7.5</v>
      </c>
      <c r="R200" s="39">
        <v>114</v>
      </c>
      <c r="S200" s="138"/>
      <c r="T200" s="34" t="s">
        <v>180</v>
      </c>
      <c r="U200" s="34" t="s">
        <v>180</v>
      </c>
      <c r="V200" s="39">
        <v>-17.2</v>
      </c>
      <c r="W200" s="39">
        <v>14</v>
      </c>
      <c r="X200" s="34" t="s">
        <v>180</v>
      </c>
      <c r="Y200" s="34" t="s">
        <v>180</v>
      </c>
      <c r="Z200" s="39">
        <v>-12</v>
      </c>
      <c r="AA200" s="39">
        <v>-22</v>
      </c>
      <c r="AB200" s="34" t="s">
        <v>180</v>
      </c>
    </row>
    <row r="201" spans="1:28" ht="42" customHeight="1">
      <c r="A201" s="134" t="s">
        <v>208</v>
      </c>
      <c r="B201" s="34" t="s">
        <v>180</v>
      </c>
      <c r="C201" s="39">
        <v>51</v>
      </c>
      <c r="D201" s="34" t="s">
        <v>180</v>
      </c>
      <c r="E201" s="39">
        <v>162</v>
      </c>
      <c r="F201" s="34" t="s">
        <v>180</v>
      </c>
      <c r="G201" s="34" t="s">
        <v>180</v>
      </c>
      <c r="H201" s="34" t="s">
        <v>180</v>
      </c>
      <c r="I201" s="34" t="s">
        <v>180</v>
      </c>
      <c r="J201" s="34" t="s">
        <v>180</v>
      </c>
      <c r="K201" s="34" t="s">
        <v>180</v>
      </c>
      <c r="L201" s="34" t="s">
        <v>180</v>
      </c>
      <c r="M201" s="39">
        <v>34</v>
      </c>
      <c r="N201" s="34" t="s">
        <v>180</v>
      </c>
      <c r="O201" s="39">
        <v>-88</v>
      </c>
      <c r="P201" s="34" t="s">
        <v>180</v>
      </c>
      <c r="Q201" s="34" t="s">
        <v>180</v>
      </c>
      <c r="R201" s="34" t="s">
        <v>180</v>
      </c>
      <c r="S201" s="34" t="s">
        <v>180</v>
      </c>
      <c r="T201" s="138"/>
      <c r="U201" s="34" t="s">
        <v>180</v>
      </c>
      <c r="V201" s="34" t="s">
        <v>180</v>
      </c>
      <c r="W201" s="34" t="s">
        <v>180</v>
      </c>
      <c r="X201" s="34" t="s">
        <v>180</v>
      </c>
      <c r="Y201" s="34" t="s">
        <v>180</v>
      </c>
      <c r="Z201" s="34" t="s">
        <v>180</v>
      </c>
      <c r="AA201" s="39">
        <v>-65</v>
      </c>
      <c r="AB201" s="34" t="s">
        <v>180</v>
      </c>
    </row>
    <row r="202" spans="1:28" ht="42" customHeight="1">
      <c r="A202" s="134" t="s">
        <v>212</v>
      </c>
      <c r="B202" s="34" t="s">
        <v>180</v>
      </c>
      <c r="C202" s="34" t="s">
        <v>180</v>
      </c>
      <c r="D202" s="34" t="s">
        <v>180</v>
      </c>
      <c r="E202" s="34" t="s">
        <v>180</v>
      </c>
      <c r="F202" s="34" t="s">
        <v>180</v>
      </c>
      <c r="G202" s="34" t="s">
        <v>180</v>
      </c>
      <c r="H202" s="34" t="s">
        <v>180</v>
      </c>
      <c r="I202" s="34" t="s">
        <v>180</v>
      </c>
      <c r="J202" s="34" t="s">
        <v>180</v>
      </c>
      <c r="K202" s="34" t="s">
        <v>180</v>
      </c>
      <c r="L202" s="34" t="s">
        <v>180</v>
      </c>
      <c r="M202" s="34" t="s">
        <v>180</v>
      </c>
      <c r="N202" s="34" t="s">
        <v>180</v>
      </c>
      <c r="O202" s="39">
        <v>-163</v>
      </c>
      <c r="P202" s="39">
        <v>-47</v>
      </c>
      <c r="Q202" s="39">
        <v>151</v>
      </c>
      <c r="R202" s="34" t="s">
        <v>180</v>
      </c>
      <c r="S202" s="34" t="s">
        <v>180</v>
      </c>
      <c r="T202" s="34" t="s">
        <v>180</v>
      </c>
      <c r="U202" s="138"/>
      <c r="V202" s="34" t="s">
        <v>180</v>
      </c>
      <c r="W202" s="34" t="s">
        <v>180</v>
      </c>
      <c r="X202" s="34" t="s">
        <v>180</v>
      </c>
      <c r="Y202" s="39">
        <v>211</v>
      </c>
      <c r="Z202" s="34" t="s">
        <v>180</v>
      </c>
      <c r="AA202" s="39">
        <v>24</v>
      </c>
      <c r="AB202" s="34" t="s">
        <v>180</v>
      </c>
    </row>
    <row r="203" spans="1:28" ht="42" customHeight="1">
      <c r="A203" s="134" t="s">
        <v>112</v>
      </c>
      <c r="B203" s="39">
        <v>110</v>
      </c>
      <c r="C203" s="39">
        <v>78</v>
      </c>
      <c r="D203" s="34" t="s">
        <v>180</v>
      </c>
      <c r="E203" s="34" t="s">
        <v>180</v>
      </c>
      <c r="F203" s="34" t="s">
        <v>180</v>
      </c>
      <c r="G203" s="39">
        <v>0</v>
      </c>
      <c r="H203" s="39">
        <v>78.6</v>
      </c>
      <c r="I203" s="34" t="s">
        <v>180</v>
      </c>
      <c r="J203" s="34" t="s">
        <v>180</v>
      </c>
      <c r="K203" s="39">
        <v>40</v>
      </c>
      <c r="L203" s="34" t="s">
        <v>180</v>
      </c>
      <c r="M203" s="34" t="s">
        <v>180</v>
      </c>
      <c r="N203" s="34" t="s">
        <v>180</v>
      </c>
      <c r="O203" s="39">
        <v>-124.25</v>
      </c>
      <c r="P203" s="39">
        <v>97.75</v>
      </c>
      <c r="Q203" s="39">
        <v>168.25</v>
      </c>
      <c r="R203" s="34" t="s">
        <v>180</v>
      </c>
      <c r="S203" s="39">
        <v>17.2</v>
      </c>
      <c r="T203" s="34" t="s">
        <v>180</v>
      </c>
      <c r="U203" s="34" t="s">
        <v>180</v>
      </c>
      <c r="V203" s="138"/>
      <c r="W203" s="39">
        <v>28.4</v>
      </c>
      <c r="X203" s="34" t="s">
        <v>180</v>
      </c>
      <c r="Y203" s="34" t="s">
        <v>180</v>
      </c>
      <c r="Z203" s="34" t="s">
        <v>180</v>
      </c>
      <c r="AA203" s="39">
        <v>-63.5</v>
      </c>
      <c r="AB203" s="39">
        <v>104</v>
      </c>
    </row>
    <row r="204" spans="1:28" ht="42" customHeight="1">
      <c r="A204" s="134" t="s">
        <v>133</v>
      </c>
      <c r="B204" s="34" t="s">
        <v>180</v>
      </c>
      <c r="C204" s="34" t="s">
        <v>180</v>
      </c>
      <c r="D204" s="34" t="s">
        <v>180</v>
      </c>
      <c r="E204" s="34" t="s">
        <v>180</v>
      </c>
      <c r="F204" s="34" t="s">
        <v>180</v>
      </c>
      <c r="G204" s="34" t="s">
        <v>180</v>
      </c>
      <c r="H204" s="39">
        <v>38.4</v>
      </c>
      <c r="I204" s="34" t="s">
        <v>180</v>
      </c>
      <c r="J204" s="34" t="s">
        <v>180</v>
      </c>
      <c r="K204" s="39">
        <v>225</v>
      </c>
      <c r="L204" s="34" t="s">
        <v>180</v>
      </c>
      <c r="M204" s="34" t="s">
        <v>180</v>
      </c>
      <c r="N204" s="34" t="s">
        <v>180</v>
      </c>
      <c r="O204" s="39">
        <v>-51.5</v>
      </c>
      <c r="P204" s="39">
        <v>-87.75</v>
      </c>
      <c r="Q204" s="39">
        <v>-0.5</v>
      </c>
      <c r="R204" s="34" t="s">
        <v>180</v>
      </c>
      <c r="S204" s="39">
        <v>-14</v>
      </c>
      <c r="T204" s="34" t="s">
        <v>180</v>
      </c>
      <c r="U204" s="34" t="s">
        <v>180</v>
      </c>
      <c r="V204" s="39">
        <v>-28.4</v>
      </c>
      <c r="W204" s="138"/>
      <c r="X204" s="34" t="s">
        <v>180</v>
      </c>
      <c r="Y204" s="34" t="s">
        <v>180</v>
      </c>
      <c r="Z204" s="34" t="s">
        <v>180</v>
      </c>
      <c r="AA204" s="39">
        <v>-127</v>
      </c>
      <c r="AB204" s="39">
        <v>58</v>
      </c>
    </row>
    <row r="205" spans="1:28" ht="42" customHeight="1">
      <c r="A205" s="134" t="s">
        <v>273</v>
      </c>
      <c r="B205" s="39">
        <v>-80</v>
      </c>
      <c r="C205" s="39">
        <v>60</v>
      </c>
      <c r="D205" s="34" t="s">
        <v>180</v>
      </c>
      <c r="E205" s="34" t="s">
        <v>180</v>
      </c>
      <c r="F205" s="34" t="s">
        <v>180</v>
      </c>
      <c r="G205" s="34" t="s">
        <v>180</v>
      </c>
      <c r="H205" s="34" t="s">
        <v>180</v>
      </c>
      <c r="I205" s="34" t="s">
        <v>180</v>
      </c>
      <c r="J205" s="34" t="s">
        <v>180</v>
      </c>
      <c r="K205" s="34" t="s">
        <v>180</v>
      </c>
      <c r="L205" s="34" t="s">
        <v>180</v>
      </c>
      <c r="M205" s="34" t="s">
        <v>180</v>
      </c>
      <c r="N205" s="34" t="s">
        <v>180</v>
      </c>
      <c r="O205" s="39">
        <v>-62.5</v>
      </c>
      <c r="P205" s="34" t="s">
        <v>180</v>
      </c>
      <c r="Q205" s="39">
        <v>-21</v>
      </c>
      <c r="R205" s="34" t="s">
        <v>180</v>
      </c>
      <c r="S205" s="34" t="s">
        <v>180</v>
      </c>
      <c r="T205" s="34" t="s">
        <v>180</v>
      </c>
      <c r="U205" s="34" t="s">
        <v>180</v>
      </c>
      <c r="V205" s="34" t="s">
        <v>180</v>
      </c>
      <c r="W205" s="34" t="s">
        <v>180</v>
      </c>
      <c r="X205" s="138"/>
      <c r="Y205" s="34" t="s">
        <v>180</v>
      </c>
      <c r="Z205" s="34" t="s">
        <v>180</v>
      </c>
      <c r="AA205" s="34" t="s">
        <v>180</v>
      </c>
      <c r="AB205" s="39">
        <v>-39</v>
      </c>
    </row>
    <row r="206" spans="1:28" ht="42" customHeight="1">
      <c r="A206" s="134" t="s">
        <v>211</v>
      </c>
      <c r="B206" s="34" t="s">
        <v>180</v>
      </c>
      <c r="C206" s="34" t="s">
        <v>180</v>
      </c>
      <c r="D206" s="34" t="s">
        <v>180</v>
      </c>
      <c r="E206" s="34" t="s">
        <v>180</v>
      </c>
      <c r="F206" s="34" t="s">
        <v>180</v>
      </c>
      <c r="G206" s="34" t="s">
        <v>180</v>
      </c>
      <c r="H206" s="34" t="s">
        <v>180</v>
      </c>
      <c r="I206" s="34" t="s">
        <v>180</v>
      </c>
      <c r="J206" s="34" t="s">
        <v>180</v>
      </c>
      <c r="K206" s="34" t="s">
        <v>180</v>
      </c>
      <c r="L206" s="34" t="s">
        <v>180</v>
      </c>
      <c r="M206" s="34" t="s">
        <v>180</v>
      </c>
      <c r="N206" s="34" t="s">
        <v>180</v>
      </c>
      <c r="O206" s="34" t="s">
        <v>180</v>
      </c>
      <c r="P206" s="39">
        <v>-172</v>
      </c>
      <c r="Q206" s="39">
        <v>-47</v>
      </c>
      <c r="R206" s="34" t="s">
        <v>180</v>
      </c>
      <c r="S206" s="34" t="s">
        <v>180</v>
      </c>
      <c r="T206" s="34" t="s">
        <v>180</v>
      </c>
      <c r="U206" s="39">
        <v>-211</v>
      </c>
      <c r="V206" s="34" t="s">
        <v>180</v>
      </c>
      <c r="W206" s="34" t="s">
        <v>180</v>
      </c>
      <c r="X206" s="34" t="s">
        <v>180</v>
      </c>
      <c r="Y206" s="138"/>
      <c r="Z206" s="34" t="s">
        <v>180</v>
      </c>
      <c r="AA206" s="39">
        <v>7</v>
      </c>
      <c r="AB206" s="34" t="s">
        <v>180</v>
      </c>
    </row>
    <row r="207" spans="1:28" ht="42" customHeight="1">
      <c r="A207" s="134" t="s">
        <v>311</v>
      </c>
      <c r="B207" s="34" t="s">
        <v>180</v>
      </c>
      <c r="C207" s="34" t="s">
        <v>180</v>
      </c>
      <c r="D207" s="34" t="s">
        <v>180</v>
      </c>
      <c r="E207" s="34" t="s">
        <v>180</v>
      </c>
      <c r="F207" s="34" t="s">
        <v>180</v>
      </c>
      <c r="G207" s="34" t="s">
        <v>180</v>
      </c>
      <c r="H207" s="34" t="s">
        <v>180</v>
      </c>
      <c r="I207" s="34" t="s">
        <v>180</v>
      </c>
      <c r="J207" s="34" t="s">
        <v>180</v>
      </c>
      <c r="K207" s="34" t="s">
        <v>180</v>
      </c>
      <c r="L207" s="34" t="s">
        <v>180</v>
      </c>
      <c r="M207" s="34" t="s">
        <v>180</v>
      </c>
      <c r="N207" s="39">
        <v>-31</v>
      </c>
      <c r="O207" s="34" t="s">
        <v>180</v>
      </c>
      <c r="P207" s="39">
        <v>-139</v>
      </c>
      <c r="Q207" s="39">
        <v>36</v>
      </c>
      <c r="R207" s="34" t="s">
        <v>180</v>
      </c>
      <c r="S207" s="39">
        <v>12</v>
      </c>
      <c r="T207" s="34" t="s">
        <v>180</v>
      </c>
      <c r="U207" s="34" t="s">
        <v>180</v>
      </c>
      <c r="V207" s="34" t="s">
        <v>180</v>
      </c>
      <c r="W207" s="34" t="s">
        <v>180</v>
      </c>
      <c r="X207" s="34" t="s">
        <v>180</v>
      </c>
      <c r="Y207" s="34" t="s">
        <v>180</v>
      </c>
      <c r="Z207" s="138"/>
      <c r="AA207" s="34" t="s">
        <v>180</v>
      </c>
      <c r="AB207" s="34" t="s">
        <v>180</v>
      </c>
    </row>
    <row r="208" spans="1:28" ht="42" customHeight="1">
      <c r="A208" s="134" t="s">
        <v>187</v>
      </c>
      <c r="B208" s="34" t="s">
        <v>180</v>
      </c>
      <c r="C208" s="34" t="s">
        <v>180</v>
      </c>
      <c r="D208" s="34" t="s">
        <v>180</v>
      </c>
      <c r="E208" s="34" t="s">
        <v>180</v>
      </c>
      <c r="F208" s="34" t="s">
        <v>180</v>
      </c>
      <c r="G208" s="34" t="s">
        <v>180</v>
      </c>
      <c r="H208" s="39">
        <v>244</v>
      </c>
      <c r="I208" s="34" t="s">
        <v>180</v>
      </c>
      <c r="J208" s="34" t="s">
        <v>180</v>
      </c>
      <c r="K208" s="34" t="s">
        <v>180</v>
      </c>
      <c r="L208" s="34" t="s">
        <v>180</v>
      </c>
      <c r="M208" s="34" t="s">
        <v>180</v>
      </c>
      <c r="N208" s="34" t="s">
        <v>180</v>
      </c>
      <c r="O208" s="39">
        <v>-1.3333333333333333</v>
      </c>
      <c r="P208" s="39">
        <v>66</v>
      </c>
      <c r="Q208" s="39">
        <v>28.666666666666668</v>
      </c>
      <c r="R208" s="34" t="s">
        <v>180</v>
      </c>
      <c r="S208" s="39">
        <v>22</v>
      </c>
      <c r="T208" s="39">
        <v>65</v>
      </c>
      <c r="U208" s="39">
        <v>-24</v>
      </c>
      <c r="V208" s="39">
        <v>63.5</v>
      </c>
      <c r="W208" s="39">
        <v>127</v>
      </c>
      <c r="X208" s="34" t="s">
        <v>180</v>
      </c>
      <c r="Y208" s="39">
        <v>-7</v>
      </c>
      <c r="Z208" s="34" t="s">
        <v>180</v>
      </c>
      <c r="AA208" s="138"/>
      <c r="AB208" s="39">
        <v>27</v>
      </c>
    </row>
    <row r="209" spans="1:28" ht="42" customHeight="1">
      <c r="A209" s="134" t="s">
        <v>169</v>
      </c>
      <c r="B209" s="39">
        <v>128.5</v>
      </c>
      <c r="C209" s="39">
        <v>27</v>
      </c>
      <c r="D209" s="34" t="s">
        <v>180</v>
      </c>
      <c r="E209" s="34" t="s">
        <v>180</v>
      </c>
      <c r="F209" s="39">
        <v>208</v>
      </c>
      <c r="G209" s="34" t="s">
        <v>180</v>
      </c>
      <c r="H209" s="39">
        <v>84.5</v>
      </c>
      <c r="I209" s="39">
        <v>16</v>
      </c>
      <c r="J209" s="39">
        <v>-12</v>
      </c>
      <c r="K209" s="34" t="s">
        <v>180</v>
      </c>
      <c r="L209" s="39">
        <v>73</v>
      </c>
      <c r="M209" s="34" t="s">
        <v>180</v>
      </c>
      <c r="N209" s="34" t="s">
        <v>180</v>
      </c>
      <c r="O209" s="39">
        <v>58.4</v>
      </c>
      <c r="P209" s="39">
        <v>7.666666666666667</v>
      </c>
      <c r="Q209" s="39">
        <v>24</v>
      </c>
      <c r="R209" s="39">
        <v>48</v>
      </c>
      <c r="S209" s="34" t="s">
        <v>180</v>
      </c>
      <c r="T209" s="34" t="s">
        <v>180</v>
      </c>
      <c r="U209" s="34" t="s">
        <v>180</v>
      </c>
      <c r="V209" s="39">
        <v>-104</v>
      </c>
      <c r="W209" s="39">
        <v>-58</v>
      </c>
      <c r="X209" s="39">
        <v>39</v>
      </c>
      <c r="Y209" s="34" t="s">
        <v>180</v>
      </c>
      <c r="Z209" s="34" t="s">
        <v>180</v>
      </c>
      <c r="AA209" s="39">
        <v>-27</v>
      </c>
      <c r="AB209" s="138"/>
    </row>
  </sheetData>
  <sheetProtection selectLockedCells="1" selectUnlockedCells="1"/>
  <mergeCells count="7">
    <mergeCell ref="A91:AB91"/>
    <mergeCell ref="A121:AB121"/>
    <mergeCell ref="A151:AB151"/>
    <mergeCell ref="A181:AB181"/>
    <mergeCell ref="A1:AB1"/>
    <mergeCell ref="A31:AB31"/>
    <mergeCell ref="A61:AB61"/>
  </mergeCells>
  <printOptions/>
  <pageMargins left="0.7875" right="0.7875" top="0.7875" bottom="0.7875" header="0.5118055555555555" footer="0.5118055555555555"/>
  <pageSetup horizontalDpi="300" verticalDpi="3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</dc:creator>
  <cp:keywords/>
  <dc:description/>
  <cp:lastModifiedBy>Damjan</cp:lastModifiedBy>
  <dcterms:created xsi:type="dcterms:W3CDTF">2015-08-11T23:59:38Z</dcterms:created>
  <dcterms:modified xsi:type="dcterms:W3CDTF">2015-10-19T18:12:11Z</dcterms:modified>
  <cp:category/>
  <cp:version/>
  <cp:contentType/>
  <cp:contentStatus/>
</cp:coreProperties>
</file>